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AA14" i="2"/>
  <c r="AA15" i="2"/>
  <c r="AA16" i="2"/>
  <c r="AA17" i="2"/>
  <c r="AA18" i="2"/>
  <c r="B18" i="2" s="1"/>
  <c r="AA19" i="2"/>
  <c r="AA20" i="2"/>
  <c r="B20" i="2"/>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AC8" i="2"/>
  <c r="AC9" i="2"/>
  <c r="AC10" i="2"/>
  <c r="AC11" i="2"/>
  <c r="AC12" i="2"/>
  <c r="AC13" i="2"/>
  <c r="AC14" i="2"/>
  <c r="AC15" i="2"/>
  <c r="B15" i="2" s="1"/>
  <c r="AC16" i="2"/>
  <c r="AC17" i="2"/>
  <c r="B17" i="2" s="1"/>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AI13" i="4"/>
  <c r="AH13" i="4"/>
  <c r="AG13" i="4"/>
  <c r="AF13" i="4"/>
  <c r="AE13" i="4"/>
  <c r="AD13" i="4"/>
  <c r="J13" i="4" s="1"/>
  <c r="AI12" i="4"/>
  <c r="AH12" i="4"/>
  <c r="AG12" i="4"/>
  <c r="AF12" i="4"/>
  <c r="AE12" i="4"/>
  <c r="AD12" i="4"/>
  <c r="AI11" i="4"/>
  <c r="AH11" i="4"/>
  <c r="AG11" i="4"/>
  <c r="AF11" i="4"/>
  <c r="AE11" i="4"/>
  <c r="AD11" i="4"/>
  <c r="AI10" i="4"/>
  <c r="AH10" i="4"/>
  <c r="AG10" i="4"/>
  <c r="AF10" i="4"/>
  <c r="AE10" i="4"/>
  <c r="AD10" i="4"/>
  <c r="AI9" i="4"/>
  <c r="AH9" i="4"/>
  <c r="AG9" i="4"/>
  <c r="AF9" i="4"/>
  <c r="AE9" i="4"/>
  <c r="AD9" i="4"/>
  <c r="AI8" i="4"/>
  <c r="AH8" i="4"/>
  <c r="AG8" i="4"/>
  <c r="AF8" i="4"/>
  <c r="AE8" i="4"/>
  <c r="AD8" i="4"/>
  <c r="J8" i="4" s="1"/>
  <c r="AI7" i="4"/>
  <c r="AH7" i="4"/>
  <c r="AG7" i="4"/>
  <c r="AF7" i="4"/>
  <c r="AE7" i="4"/>
  <c r="AD7" i="4"/>
  <c r="AI6" i="4"/>
  <c r="AH6" i="4"/>
  <c r="AG6" i="4"/>
  <c r="AF6" i="4"/>
  <c r="AE6" i="4"/>
  <c r="AD6" i="4"/>
  <c r="AI5" i="4"/>
  <c r="AH5" i="4"/>
  <c r="AG5" i="4"/>
  <c r="AF5" i="4"/>
  <c r="AE5" i="4"/>
  <c r="J5" i="4" s="1"/>
  <c r="AD5" i="4"/>
  <c r="AI4" i="4"/>
  <c r="AH4" i="4"/>
  <c r="AG4" i="4"/>
  <c r="AF4" i="4"/>
  <c r="AE4" i="4"/>
  <c r="AD4" i="4"/>
  <c r="J4" i="4" s="1"/>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D16" i="4"/>
  <c r="I16" i="4" s="1"/>
  <c r="D14" i="4"/>
  <c r="AS14" i="4" s="1"/>
  <c r="D6" i="4"/>
  <c r="Z6" i="4" s="1"/>
  <c r="K6" i="4" s="1"/>
  <c r="D4" i="4"/>
  <c r="AS4" i="4" s="1"/>
  <c r="D12" i="4"/>
  <c r="AU12" i="4" s="1"/>
  <c r="D13" i="4"/>
  <c r="D10" i="4"/>
  <c r="D17" i="4"/>
  <c r="AT17" i="4" s="1"/>
  <c r="D7" i="4"/>
  <c r="AV7" i="4" s="1"/>
  <c r="D9" i="4"/>
  <c r="Z9" i="4" s="1"/>
  <c r="K9" i="4" s="1"/>
  <c r="D11" i="4"/>
  <c r="AT11" i="4" s="1"/>
  <c r="D8" i="4"/>
  <c r="AV8" i="4" s="1"/>
  <c r="AS17" i="4"/>
  <c r="Z17" i="4"/>
  <c r="K17" i="4" s="1"/>
  <c r="Z7" i="4"/>
  <c r="K7" i="4" s="1"/>
  <c r="G17" i="4"/>
  <c r="F17" i="4"/>
  <c r="F16" i="4"/>
  <c r="AU18" i="4"/>
  <c r="BW12" i="4"/>
  <c r="J9" i="4"/>
  <c r="J17" i="4"/>
  <c r="H17" i="4"/>
  <c r="AW17" i="4"/>
  <c r="I18" i="4"/>
  <c r="H18" i="4"/>
  <c r="AS18" i="4"/>
  <c r="BW8" i="4"/>
  <c r="J11" i="4"/>
  <c r="J14" i="4"/>
  <c r="AA17" i="4"/>
  <c r="AV17" i="4"/>
  <c r="AS16" i="4"/>
  <c r="Z18" i="4"/>
  <c r="K18" i="4"/>
  <c r="AA18" i="4"/>
  <c r="AT18" i="4"/>
  <c r="E17" i="4"/>
  <c r="I17" i="4"/>
  <c r="AU17" i="4"/>
  <c r="BW18" i="4"/>
  <c r="BV18" i="4" s="1"/>
  <c r="BU18" i="4" s="1"/>
  <c r="J12" i="4"/>
  <c r="AW5" i="4"/>
  <c r="BW5" i="4"/>
  <c r="BV5" i="4" s="1"/>
  <c r="BY5" i="4" s="1"/>
  <c r="J16" i="4"/>
  <c r="BW19" i="4"/>
  <c r="BY19" i="4" s="1"/>
  <c r="BW3" i="4"/>
  <c r="BV3" i="4" s="1"/>
  <c r="BW9" i="4"/>
  <c r="BW20" i="4"/>
  <c r="BW15" i="4"/>
  <c r="BW16" i="4"/>
  <c r="BW7" i="4"/>
  <c r="BW21" i="4"/>
  <c r="BY21" i="4" s="1"/>
  <c r="BW4" i="4"/>
  <c r="BV4" i="4" s="1"/>
  <c r="AA24" i="4"/>
  <c r="N24" i="4"/>
  <c r="BW17" i="4"/>
  <c r="X24" i="4"/>
  <c r="BW13" i="4"/>
  <c r="W24" i="4"/>
  <c r="BV12" i="4"/>
  <c r="BY12" i="4"/>
  <c r="BV8" i="4"/>
  <c r="BY8" i="4" s="1"/>
  <c r="BW10" i="4"/>
  <c r="AU16" i="4"/>
  <c r="BW14" i="4"/>
  <c r="Z24" i="4"/>
  <c r="BW11" i="4"/>
  <c r="BW6" i="4"/>
  <c r="BX18" i="4"/>
  <c r="BY18" i="4"/>
  <c r="BV9" i="4"/>
  <c r="BX19" i="4"/>
  <c r="BY20" i="4"/>
  <c r="BX20" i="4"/>
  <c r="BV20" i="4"/>
  <c r="BU20" i="4" s="1"/>
  <c r="BV13" i="4"/>
  <c r="BV15" i="4"/>
  <c r="BY15" i="4" s="1"/>
  <c r="BX17" i="4"/>
  <c r="BV17" i="4"/>
  <c r="BU17" i="4"/>
  <c r="BY17" i="4"/>
  <c r="BX21" i="4"/>
  <c r="BV6" i="4"/>
  <c r="BY6" i="4" s="1"/>
  <c r="J15" i="4" l="1"/>
  <c r="H2" i="2"/>
  <c r="B16" i="2"/>
  <c r="AW15" i="4"/>
  <c r="J6" i="4"/>
  <c r="Z14" i="4"/>
  <c r="K14" i="4" s="1"/>
  <c r="AT14" i="4"/>
  <c r="AA14" i="4"/>
  <c r="AW14" i="4"/>
  <c r="AU14" i="4"/>
  <c r="AV14" i="4"/>
  <c r="B14" i="2"/>
  <c r="J10" i="4"/>
  <c r="J7" i="4"/>
  <c r="B13" i="2"/>
  <c r="J3" i="4"/>
  <c r="AS15" i="4"/>
  <c r="AU15" i="4"/>
  <c r="AT15" i="4"/>
  <c r="Z15" i="4"/>
  <c r="K15" i="4" s="1"/>
  <c r="AA15" i="4"/>
  <c r="AA13" i="4"/>
  <c r="AW13" i="4"/>
  <c r="AU13" i="4"/>
  <c r="AS13" i="4"/>
  <c r="AT13" i="4"/>
  <c r="Z13" i="4"/>
  <c r="K13" i="4" s="1"/>
  <c r="AV13" i="4"/>
  <c r="AA12" i="4"/>
  <c r="Z12" i="4"/>
  <c r="H12" i="4" s="1"/>
  <c r="AT12" i="4"/>
  <c r="AW12" i="4"/>
  <c r="AS12" i="4"/>
  <c r="AV12" i="4"/>
  <c r="Z11" i="4"/>
  <c r="K11" i="4" s="1"/>
  <c r="AS11" i="4"/>
  <c r="AV11" i="4"/>
  <c r="AA11" i="4"/>
  <c r="AW11" i="4"/>
  <c r="AU11" i="4"/>
  <c r="F9" i="4"/>
  <c r="AW9" i="4"/>
  <c r="AS9" i="4"/>
  <c r="G9" i="4"/>
  <c r="H9" i="4"/>
  <c r="BX8" i="4"/>
  <c r="AU9" i="4"/>
  <c r="AV9" i="4"/>
  <c r="AA9" i="4"/>
  <c r="AT9" i="4"/>
  <c r="E9" i="4"/>
  <c r="AU8" i="4"/>
  <c r="AW8" i="4"/>
  <c r="AA7" i="4"/>
  <c r="AW7" i="4"/>
  <c r="G7" i="4"/>
  <c r="AU7" i="4"/>
  <c r="F7" i="4"/>
  <c r="AT7" i="4"/>
  <c r="H7" i="4"/>
  <c r="E7" i="4"/>
  <c r="AS7" i="4"/>
  <c r="AS6" i="4"/>
  <c r="AV6" i="4"/>
  <c r="AT6" i="4"/>
  <c r="H6" i="4"/>
  <c r="E6" i="4"/>
  <c r="F6" i="4"/>
  <c r="AW6" i="4"/>
  <c r="AT5" i="4"/>
  <c r="Z5" i="4"/>
  <c r="AS5" i="4"/>
  <c r="AV5" i="4"/>
  <c r="AA5" i="4"/>
  <c r="Z4" i="4"/>
  <c r="K4" i="4" s="1"/>
  <c r="AU4" i="4"/>
  <c r="AT4" i="4"/>
  <c r="BX9" i="4"/>
  <c r="AV3" i="4"/>
  <c r="AS3" i="4"/>
  <c r="AU3" i="4"/>
  <c r="AA3" i="4"/>
  <c r="Z3" i="4"/>
  <c r="K3" i="4" s="1"/>
  <c r="BX16" i="4"/>
  <c r="AW3" i="4"/>
  <c r="BV14" i="4"/>
  <c r="BY14" i="4" s="1"/>
  <c r="AV15" i="4"/>
  <c r="AT16" i="4"/>
  <c r="H16" i="4"/>
  <c r="BY9" i="4"/>
  <c r="BX12" i="4"/>
  <c r="G16" i="4"/>
  <c r="E16" i="4"/>
  <c r="AT10" i="4"/>
  <c r="BY13" i="4"/>
  <c r="BX7" i="4"/>
  <c r="AW16" i="4"/>
  <c r="Z16" i="4"/>
  <c r="K16" i="4" s="1"/>
  <c r="H5" i="4"/>
  <c r="AU10" i="4"/>
  <c r="AA6" i="4"/>
  <c r="BX4" i="4"/>
  <c r="I15" i="4" s="1"/>
  <c r="BX5" i="4"/>
  <c r="AW10" i="4"/>
  <c r="AV16" i="4"/>
  <c r="AV10" i="4"/>
  <c r="BX15" i="4"/>
  <c r="BX6" i="4"/>
  <c r="Z10" i="4"/>
  <c r="K10" i="4" s="1"/>
  <c r="BX11" i="4"/>
  <c r="AA16" i="4"/>
  <c r="AS10" i="4"/>
  <c r="AA4" i="4"/>
  <c r="G6" i="4"/>
  <c r="BV21" i="4"/>
  <c r="BU21" i="4" s="1"/>
  <c r="BV19" i="4"/>
  <c r="BU19" i="4" s="1"/>
  <c r="AA10" i="4"/>
  <c r="Z8" i="4"/>
  <c r="K8" i="4" s="1"/>
  <c r="AV4" i="4"/>
  <c r="AU6" i="4"/>
  <c r="BX14" i="4"/>
  <c r="AA25" i="4"/>
  <c r="J2" i="2"/>
  <c r="B11" i="2"/>
  <c r="C2" i="2"/>
  <c r="B12" i="2"/>
  <c r="B9" i="2"/>
  <c r="B10" i="2"/>
  <c r="B8" i="2"/>
  <c r="B2" i="2"/>
  <c r="A2" i="2"/>
  <c r="BY3" i="4"/>
  <c r="BY4" i="4"/>
  <c r="BX3" i="4"/>
  <c r="I3" i="4" s="1"/>
  <c r="BV16" i="4"/>
  <c r="G18" i="4"/>
  <c r="AW4" i="4"/>
  <c r="BW2" i="4"/>
  <c r="BV7" i="4"/>
  <c r="BV11" i="4"/>
  <c r="BY11" i="4" s="1"/>
  <c r="BX13" i="4"/>
  <c r="BX10" i="4"/>
  <c r="AA8" i="4"/>
  <c r="BW22" i="4"/>
  <c r="F18" i="4"/>
  <c r="BV10" i="4"/>
  <c r="AT8" i="4"/>
  <c r="B7" i="2"/>
  <c r="AS8" i="4"/>
  <c r="E18" i="4"/>
  <c r="H14" i="4" l="1"/>
  <c r="E14" i="4"/>
  <c r="G14" i="4"/>
  <c r="F14" i="4"/>
  <c r="AD2" i="2"/>
  <c r="T2" i="2" s="1"/>
  <c r="E4" i="4"/>
  <c r="G15" i="4"/>
  <c r="E15" i="4"/>
  <c r="F15" i="4"/>
  <c r="H15" i="4"/>
  <c r="H13" i="4"/>
  <c r="F13" i="4"/>
  <c r="G13" i="4"/>
  <c r="E13" i="4"/>
  <c r="F12" i="4"/>
  <c r="G12" i="4"/>
  <c r="K12" i="4"/>
  <c r="E12" i="4"/>
  <c r="H11" i="4"/>
  <c r="F11" i="4"/>
  <c r="G11" i="4"/>
  <c r="E11" i="4"/>
  <c r="E10" i="4"/>
  <c r="F10" i="4"/>
  <c r="G10" i="4"/>
  <c r="H10" i="4"/>
  <c r="G8" i="4"/>
  <c r="E8" i="4"/>
  <c r="F8" i="4"/>
  <c r="H8" i="4"/>
  <c r="I6" i="4"/>
  <c r="K5" i="4"/>
  <c r="F5" i="4"/>
  <c r="E5" i="4"/>
  <c r="G5" i="4"/>
  <c r="I5" i="4"/>
  <c r="I4" i="4"/>
  <c r="F4" i="4"/>
  <c r="G4" i="4"/>
  <c r="H4" i="4"/>
  <c r="F3" i="4"/>
  <c r="E3" i="4"/>
  <c r="H3" i="4"/>
  <c r="G3" i="4"/>
  <c r="BY16" i="4"/>
  <c r="AA19" i="4"/>
  <c r="I23" i="4" s="1"/>
  <c r="C3" i="2"/>
  <c r="H3" i="2"/>
  <c r="BY7" i="4"/>
  <c r="BY22" i="4"/>
  <c r="BX22" i="4"/>
  <c r="BV22" i="4"/>
  <c r="BU22" i="4" s="1"/>
  <c r="N3" i="2"/>
  <c r="P3" i="2"/>
  <c r="E3" i="2"/>
  <c r="Q3" i="2"/>
  <c r="BV2" i="4"/>
  <c r="BU2" i="4" s="1"/>
  <c r="BU3" i="4" s="1"/>
  <c r="BU4" i="4" s="1"/>
  <c r="BU5" i="4" s="1"/>
  <c r="BU6" i="4" s="1"/>
  <c r="BU7" i="4" s="1"/>
  <c r="BU8" i="4" s="1"/>
  <c r="BU9" i="4" s="1"/>
  <c r="BU10" i="4" s="1"/>
  <c r="BU11" i="4" s="1"/>
  <c r="BU12" i="4" s="1"/>
  <c r="BU13" i="4" s="1"/>
  <c r="BU14" i="4" s="1"/>
  <c r="BU15" i="4" s="1"/>
  <c r="BU16" i="4" s="1"/>
  <c r="BX2" i="4"/>
  <c r="BY2" i="4"/>
  <c r="BY10" i="4"/>
  <c r="G3" i="2" l="1"/>
  <c r="M3" i="2"/>
  <c r="A3" i="2"/>
  <c r="S3" i="2"/>
  <c r="J3" i="2"/>
  <c r="K3" i="2"/>
  <c r="B3" i="2"/>
  <c r="I13" i="4"/>
  <c r="I14" i="4"/>
  <c r="I11" i="4"/>
  <c r="I12" i="4"/>
  <c r="I9" i="4"/>
  <c r="I10" i="4"/>
  <c r="I7" i="4"/>
  <c r="I8"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<sst xmlns="http://schemas.openxmlformats.org/spreadsheetml/2006/main" count="3423" uniqueCount="1113">
  <si>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</si>
  <si>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</si>
  <si>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</si>
  <si>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</si>
  <si>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</si>
  <si>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</si>
  <si>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</si>
  <si>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</si>
  <si>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</si>
  <si>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</si>
  <si>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</si>
  <si>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</si>
  <si>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</si>
  <si>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</si>
  <si>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</si>
  <si>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</si>
  <si>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</si>
  <si>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</si>
  <si>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</si>
  <si>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</si>
  <si>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</si>
  <si>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</si>
  <si>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</si>
  <si>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</si>
  <si>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</si>
  <si>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</si>
  <si>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</si>
  <si>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</si>
  <si>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</si>
  <si>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</si>
  <si>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</si>
  <si>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</si>
  <si>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</si>
  <si>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</si>
  <si>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</si>
  <si>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</si>
  <si>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</si>
  <si>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</si>
  <si>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</si>
  <si>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</si>
  <si>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</si>
  <si>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</si>
  <si>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</si>
  <si>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</si>
  <si>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</si>
  <si>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</si>
  <si>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</si>
  <si>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</si>
  <si>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</si>
  <si>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</si>
  <si>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</si>
  <si>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</si>
  <si>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</si>
  <si>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</si>
  <si>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</si>
  <si>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</si>
  <si>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</si>
  <si>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</si>
  <si>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</si>
  <si>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</si>
  <si>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</si>
  <si>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</si>
  <si>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</si>
  <si>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</si>
  <si>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</si>
  <si>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</si>
  <si>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</si>
  <si>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</si>
  <si>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</si>
  <si>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</si>
  <si>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</si>
  <si>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</si>
  <si>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</si>
  <si>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</si>
  <si>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</si>
  <si>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</si>
  <si>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</si>
  <si>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</si>
  <si>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</si>
  <si>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</si>
  <si>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</si>
  <si>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</si>
  <si>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</si>
  <si>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</si>
  <si>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</si>
  <si>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</si>
  <si>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</si>
  <si>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</si>
  <si>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</si>
  <si>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</si>
  <si>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</si>
  <si>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</si>
  <si>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</si>
  <si>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</si>
  <si>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</si>
  <si>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</si>
  <si>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</si>
  <si>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</si>
  <si>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</si>
  <si>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</si>
  <si>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</si>
  <si>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</si>
  <si>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</si>
  <si>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</si>
  <si>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</si>
  <si>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</si>
  <si>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</si>
  <si>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</si>
  <si>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</si>
  <si>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</si>
  <si>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</si>
  <si>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</si>
  <si>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</si>
  <si>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</si>
  <si>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</si>
  <si>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</si>
  <si>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</si>
  <si>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</si>
  <si>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</si>
  <si>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</si>
  <si>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</si>
  <si>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</si>
  <si>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</si>
  <si>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</si>
  <si>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</si>
  <si>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</si>
  <si>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</si>
  <si>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</si>
  <si>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</si>
  <si>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</si>
  <si>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</si>
  <si>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</si>
  <si>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</si>
  <si>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</si>
  <si>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</si>
  <si>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</si>
  <si>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</si>
  <si>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</si>
  <si>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</si>
  <si>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</si>
  <si>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</si>
  <si>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</si>
  <si>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</si>
  <si>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</si>
  <si>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</si>
  <si>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</si>
  <si>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</si>
  <si>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</si>
  <si>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</si>
  <si>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</si>
  <si>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</si>
  <si>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</si>
  <si>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</si>
  <si>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</si>
  <si>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</si>
  <si>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</si>
  <si>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</si>
  <si>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</si>
  <si>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</si>
  <si>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</si>
  <si>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</si>
  <si>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</si>
  <si>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</si>
  <si>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</si>
  <si>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</si>
  <si>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</si>
  <si>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</si>
  <si>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</si>
  <si>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</si>
  <si>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</si>
  <si>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</si>
  <si>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</si>
  <si>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</si>
  <si>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</si>
  <si>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</si>
  <si>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</si>
  <si>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</si>
  <si>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</si>
  <si>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</si>
  <si>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</si>
  <si>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</si>
  <si>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</si>
  <si>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</si>
  <si>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</si>
  <si>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</si>
  <si>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</si>
  <si>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</si>
  <si>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</si>
  <si>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</si>
  <si>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</si>
  <si>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</si>
  <si>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</si>
  <si>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</si>
  <si>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</si>
  <si>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</si>
  <si>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</si>
  <si>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</si>
  <si>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</si>
  <si>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</si>
  <si>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</si>
  <si>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</si>
  <si>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</si>
  <si>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</si>
  <si>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</si>
  <si>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</si>
  <si>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</si>
  <si>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</si>
  <si>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</si>
  <si>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</si>
  <si>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</si>
  <si>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</si>
  <si>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</si>
  <si>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</si>
  <si>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</si>
  <si>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</si>
  <si>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</si>
  <si>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</si>
  <si>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</si>
  <si>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</si>
  <si>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</si>
  <si>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</si>
  <si>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</si>
  <si>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</si>
  <si>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</si>
  <si>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</si>
  <si>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</si>
  <si>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</si>
  <si>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</si>
  <si>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</si>
  <si>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</si>
  <si>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</si>
  <si>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</si>
  <si>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</si>
  <si>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</si>
  <si>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</si>
  <si>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</si>
  <si>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</si>
  <si>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</si>
  <si>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</si>
  <si>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</si>
  <si>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</si>
  <si>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</si>
  <si>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</si>
  <si>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</si>
  <si>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</si>
  <si>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</si>
  <si>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</si>
  <si>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</si>
  <si>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</si>
  <si>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</si>
  <si>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</si>
  <si>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</si>
  <si>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</si>
  <si>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</si>
  <si>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</si>
  <si>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</si>
  <si>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</si>
  <si>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</si>
  <si>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</si>
  <si>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</si>
  <si>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</si>
  <si>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</si>
  <si>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</si>
  <si>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</si>
  <si>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</si>
  <si>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</si>
  <si>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</si>
  <si>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</si>
  <si>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</si>
  <si>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</si>
  <si>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</si>
  <si>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</si>
  <si>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</si>
  <si>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</si>
  <si>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</si>
  <si>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</si>
  <si>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</si>
  <si>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</si>
  <si>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</si>
  <si>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</si>
  <si>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</si>
  <si>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</si>
  <si>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</si>
  <si>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</si>
  <si>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</si>
  <si>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</si>
  <si>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</si>
  <si>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</si>
  <si>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</si>
  <si>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</si>
  <si>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</si>
  <si>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</si>
  <si>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</si>
  <si>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</si>
  <si>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</si>
  <si>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</si>
  <si>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</si>
  <si>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</si>
  <si>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</si>
  <si>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</si>
  <si>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</si>
  <si>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</si>
  <si>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</si>
  <si>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</si>
  <si>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</si>
  <si>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</si>
  <si>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</si>
  <si>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</si>
  <si>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</si>
  <si>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</si>
  <si>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</si>
  <si>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</si>
  <si>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</si>
  <si>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</si>
  <si>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</si>
  <si>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</si>
  <si>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</si>
  <si>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</si>
  <si>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</si>
  <si>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</si>
  <si>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</si>
  <si>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</si>
  <si>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</si>
  <si>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</si>
  <si>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</si>
  <si>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</si>
  <si>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</si>
  <si>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</si>
  <si>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</si>
  <si>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</si>
  <si>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</si>
  <si>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</si>
  <si>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</si>
  <si>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</si>
  <si>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</si>
  <si>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</si>
  <si>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</si>
  <si>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</si>
  <si>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</si>
  <si>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</si>
  <si>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</si>
  <si>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</si>
  <si>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</si>
  <si>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</si>
  <si>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</si>
  <si>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</si>
  <si>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</si>
  <si>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</si>
  <si>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</si>
  <si>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</si>
  <si>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</si>
  <si>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</si>
  <si>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</si>
  <si>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</si>
  <si>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</si>
  <si>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</si>
  <si>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</si>
  <si>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</si>
  <si>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</si>
  <si>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</si>
  <si>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</si>
  <si>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</si>
  <si>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</si>
  <si>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</si>
  <si>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</si>
  <si>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</si>
  <si>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</si>
  <si>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</si>
  <si>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</si>
  <si>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</si>
  <si>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</si>
  <si>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</si>
  <si>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</si>
  <si>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</si>
  <si>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</si>
  <si>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</si>
  <si>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</si>
  <si>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</si>
  <si>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</si>
  <si>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</si>
  <si>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</si>
  <si>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</si>
  <si>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</si>
  <si>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</si>
  <si>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</si>
  <si>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</si>
  <si>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</si>
  <si>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</si>
  <si>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</si>
  <si>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</si>
  <si>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</si>
  <si>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</si>
  <si>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</si>
  <si>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</si>
  <si>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</si>
  <si>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</si>
  <si>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</si>
  <si>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</si>
  <si>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</si>
  <si>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</si>
  <si>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</si>
  <si>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</si>
  <si>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</si>
  <si>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</si>
  <si>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</si>
  <si>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</si>
  <si>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</si>
  <si>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</si>
  <si>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</si>
  <si>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</si>
  <si>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</si>
  <si>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</si>
  <si>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</si>
  <si>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</si>
  <si>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</si>
  <si>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</si>
  <si>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</si>
  <si>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</si>
  <si>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</si>
  <si>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</si>
  <si>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</si>
  <si>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</si>
  <si>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</si>
  <si>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</si>
  <si>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</si>
  <si>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</si>
  <si>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</si>
  <si>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</si>
  <si>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</si>
  <si>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</si>
  <si>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</si>
  <si>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</si>
  <si>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</si>
  <si>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</si>
  <si>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</si>
  <si>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</si>
  <si>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</si>
  <si>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</si>
  <si>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</si>
  <si>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</si>
  <si>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</si>
  <si>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</si>
  <si>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</si>
  <si>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</si>
  <si>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</si>
  <si>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</si>
  <si>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</si>
  <si>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</si>
  <si>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</si>
  <si>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</si>
  <si>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</si>
  <si>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</si>
  <si>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</si>
  <si>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</si>
  <si>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</si>
  <si>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</si>
  <si>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</si>
  <si>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</si>
  <si>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</si>
  <si>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</si>
  <si>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</si>
  <si>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</si>
  <si>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</si>
  <si>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</si>
  <si>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</si>
  <si>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</si>
  <si>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</si>
  <si>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</si>
  <si>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</si>
  <si>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</si>
  <si>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</si>
  <si>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</si>
  <si>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</si>
  <si>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</si>
  <si>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</si>
  <si>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</si>
  <si>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</si>
  <si>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</si>
  <si>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</si>
  <si>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</si>
  <si>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</si>
  <si>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</si>
  <si>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</si>
  <si>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</si>
  <si>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</si>
  <si>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</si>
  <si>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</si>
  <si>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</si>
  <si>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</si>
  <si>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</si>
  <si>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</si>
  <si>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</si>
  <si>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</si>
  <si>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</si>
  <si>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</si>
  <si>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</si>
  <si>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</si>
  <si>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</si>
  <si>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</si>
  <si>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</si>
  <si>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</si>
  <si>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</si>
  <si>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</si>
  <si>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</si>
  <si>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</si>
  <si>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</si>
  <si>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</si>
  <si>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</si>
  <si>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</si>
  <si>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</si>
  <si>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</si>
  <si>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</si>
  <si>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</si>
  <si>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</si>
  <si>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</si>
  <si>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</si>
  <si>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</si>
  <si>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</si>
  <si>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</si>
  <si>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</si>
  <si>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</si>
  <si>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</si>
  <si>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</si>
  <si>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</si>
  <si>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</si>
  <si>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</si>
  <si>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</si>
  <si>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</si>
  <si>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</si>
  <si>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</si>
  <si>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</si>
  <si>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</si>
  <si>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</si>
  <si>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</si>
  <si>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</si>
  <si>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</si>
  <si>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</si>
  <si>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</si>
  <si>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</si>
  <si>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</si>
  <si>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</si>
  <si>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</si>
  <si>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</si>
  <si>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</si>
  <si>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</si>
  <si>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</si>
  <si>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</si>
  <si>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</si>
  <si>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</si>
  <si>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</si>
  <si>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</si>
  <si>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</si>
  <si>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</si>
  <si>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</si>
  <si>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</si>
  <si>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</si>
  <si>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</si>
  <si>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</si>
  <si>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</si>
  <si>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</si>
  <si>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</si>
  <si>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</si>
  <si>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</si>
  <si>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</si>
  <si>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</si>
  <si>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</si>
  <si>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</si>
  <si>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</si>
  <si>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</si>
  <si>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</si>
  <si>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</si>
  <si>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</si>
  <si>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</si>
  <si>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</si>
  <si>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</si>
  <si>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</si>
  <si>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</si>
  <si>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</si>
  <si>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</si>
  <si>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</si>
  <si>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</si>
  <si>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</si>
  <si>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</si>
  <si>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</si>
  <si>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</si>
  <si>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</si>
  <si>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</si>
  <si>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</si>
  <si>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</si>
  <si>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</si>
  <si>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</si>
  <si>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</si>
  <si>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</si>
  <si>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</si>
  <si>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</si>
  <si>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</si>
  <si>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</si>
  <si>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</si>
  <si>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</si>
  <si>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</si>
  <si>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</si>
  <si>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</si>
  <si>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</si>
  <si>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</si>
  <si>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</si>
  <si>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</si>
  <si>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</si>
  <si>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</si>
  <si>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</si>
  <si>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</si>
  <si>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</si>
  <si>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</si>
  <si>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</si>
  <si>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</si>
  <si>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</si>
  <si>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</si>
  <si>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</si>
  <si>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</si>
  <si>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</si>
  <si>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</si>
  <si>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</si>
  <si>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</si>
  <si>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</si>
  <si>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</si>
  <si>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</si>
  <si>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</si>
  <si>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</si>
  <si>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</si>
  <si>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</si>
  <si>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</si>
  <si>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</si>
  <si>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</si>
  <si>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</si>
  <si>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</si>
  <si>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</si>
  <si>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</si>
  <si>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</si>
  <si>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</si>
  <si>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</si>
  <si>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</si>
  <si>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</si>
  <si>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</si>
  <si>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</si>
  <si>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</si>
  <si>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</si>
  <si>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</si>
  <si>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</si>
  <si>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</si>
  <si>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</si>
  <si>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</si>
  <si>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</si>
  <si>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</si>
  <si>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</si>
  <si>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</si>
  <si>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</si>
  <si>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</si>
  <si>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</si>
  <si>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</si>
  <si>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</si>
  <si>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</si>
  <si>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</si>
  <si>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</si>
  <si>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</si>
  <si>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</si>
  <si>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</si>
  <si>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</si>
  <si>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</si>
  <si>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</si>
  <si>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</si>
  <si>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</si>
  <si>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</si>
  <si>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</si>
  <si>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</si>
  <si>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</si>
  <si>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</si>
  <si>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</si>
  <si>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</si>
  <si>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</si>
  <si>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</si>
  <si>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</si>
  <si>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</si>
  <si>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</si>
  <si>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</si>
  <si>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</si>
  <si>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</si>
  <si>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</si>
  <si>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</si>
  <si>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</si>
  <si>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</si>
  <si>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</si>
  <si>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</si>
  <si>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</si>
  <si>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</si>
  <si>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</si>
  <si>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</si>
  <si>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</si>
  <si>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</si>
  <si>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</si>
  <si>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</si>
  <si>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</si>
  <si>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</si>
  <si>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</si>
  <si>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</si>
  <si>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</si>
  <si>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</si>
  <si>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</si>
  <si>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</si>
  <si>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</si>
  <si>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</si>
  <si>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</si>
  <si>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</si>
  <si>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</si>
  <si>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</si>
  <si>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</si>
  <si>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</si>
  <si>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</si>
  <si>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</si>
  <si>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</si>
  <si>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</si>
  <si>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</si>
  <si>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</si>
  <si>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</si>
  <si>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</si>
  <si>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</si>
  <si>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</si>
  <si>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</si>
  <si>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</si>
  <si>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</si>
  <si>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</si>
  <si>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</si>
  <si>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</si>
  <si>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</si>
  <si>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</si>
  <si>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</si>
  <si>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</si>
  <si>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</si>
  <si>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</si>
  <si>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</si>
  <si>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</si>
  <si>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</si>
  <si>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</si>
  <si>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</si>
  <si>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</si>
  <si>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</si>
  <si>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</si>
  <si>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</si>
  <si>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</si>
  <si>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</si>
  <si>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</si>
  <si>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</si>
  <si>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</si>
  <si>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</si>
  <si>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</si>
  <si>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</si>
  <si>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</si>
  <si>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</si>
  <si>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</si>
  <si>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</si>
  <si>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</si>
  <si>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</si>
  <si>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</si>
  <si>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</si>
  <si>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</si>
  <si>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</si>
  <si>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</si>
  <si>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</si>
  <si>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</si>
  <si>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</si>
  <si>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</si>
  <si>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</si>
  <si>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</si>
  <si>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</si>
  <si>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</si>
  <si>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</si>
  <si>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</si>
  <si>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</si>
  <si>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</si>
  <si>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</si>
  <si>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</si>
  <si>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</si>
  <si>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</si>
  <si>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</si>
  <si>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</si>
  <si>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</si>
  <si>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</si>
  <si>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</si>
  <si>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</si>
  <si>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</si>
  <si>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</si>
  <si>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</si>
  <si>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</si>
  <si>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</si>
  <si>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</si>
  <si>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</si>
  <si>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</si>
  <si>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</si>
  <si>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</si>
  <si>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</si>
  <si>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</si>
  <si>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</si>
  <si>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family val="2"/>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</si>
  <si>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</si>
  <si>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</si>
  <si>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</si>
  <si>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</si>
  <si>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</si>
  <si>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</si>
  <si>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</si>
  <si>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</si>
  <si>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</si>
  <si>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</si>
  <si>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</si>
  <si>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</si>
  <si>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</si>
  <si>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</si>
  <si>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</si>
  <si>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</si>
  <si>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</si>
  <si>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</si>
  <si>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</si>
  <si>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</si>
  <si>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</si>
  <si>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</si>
  <si>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</si>
  <si>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</si>
  <si>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</si>
  <si>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</si>
  <si>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</si>
  <si>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</si>
  <si>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</si>
  <si>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</si>
  <si>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</si>
  <si>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</si>
  <si>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</si>
  <si>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</si>
  <si>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</si>
  <si>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</si>
  <si>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</si>
  <si>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</si>
  <si>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</si>
  <si>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</si>
  <si>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</si>
  <si>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</si>
  <si>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</si>
  <si>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</si>
  <si>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</si>
  <si>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</si>
  <si>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</si>
  <si>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</si>
  <si>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</si>
  <si>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</si>
  <si>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</si>
  <si>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</si>
  <si>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</si>
  <si>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</si>
  <si>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</si>
  <si>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</si>
  <si>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</si>
  <si>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</si>
  <si>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</si>
  <si>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</si>
  <si>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</si>
  <si>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</si>
  <si>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</si>
  <si>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</si>
  <si>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</si>
  <si>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</si>
  <si>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</si>
  <si>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</si>
  <si>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</si>
  <si>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</si>
  <si>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</si>
  <si>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</si>
  <si>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</si>
  <si>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</si>
  <si>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</si>
  <si>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</si>
  <si>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</si>
  <si>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</si>
  <si>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</si>
  <si>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</si>
  <si>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</si>
  <si>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</si>
  <si>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</si>
  <si>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</si>
  <si>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</si>
  <si>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</si>
  <si>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</si>
  <si>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</si>
  <si>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</si>
  <si>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</si>
  <si>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</si>
  <si>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</si>
  <si>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</si>
  <si>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</si>
  <si>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</si>
  <si>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</si>
  <si>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</si>
  <si>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</si>
  <si>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</si>
  <si>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</si>
  <si>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</si>
  <si>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</si>
  <si>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</si>
  <si>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</si>
  <si>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</si>
  <si>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</si>
  <si>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</si>
  <si>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</si>
  <si>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</si>
  <si>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</si>
  <si>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</si>
  <si>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</si>
  <si>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</si>
  <si>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</si>
  <si>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</si>
  <si>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</si>
  <si>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</si>
  <si>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</si>
  <si>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</si>
  <si>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</si>
  <si>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</si>
  <si>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</si>
  <si>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</si>
  <si>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</si>
  <si>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</si>
  <si>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</si>
  <si>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</si>
  <si>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</si>
  <si>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</si>
  <si>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</si>
  <si>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</si>
  <si>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</si>
  <si>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</si>
  <si>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</si>
  <si>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</si>
  <si>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</si>
  <si>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</si>
  <si>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</si>
  <si>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</si>
  <si>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</si>
  <si>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</si>
  <si>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</si>
  <si>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</si>
  <si>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</si>
  <si>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</si>
  <si>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</si>
  <si>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</si>
  <si>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</si>
  <si>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</si>
  <si>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</si>
  <si>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</si>
  <si>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</si>
  <si>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</si>
  <si>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</si>
  <si>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</si>
  <si>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</si>
  <si>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</si>
  <si>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</si>
  <si>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</si>
  <si>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</si>
  <si>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</si>
  <si>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</si>
  <si>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</si>
  <si>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</si>
  <si>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</si>
  <si>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</si>
  <si>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</si>
  <si>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</si>
  <si>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</si>
  <si>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</si>
  <si>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</si>
  <si>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</si>
  <si>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</si>
  <si>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</si>
  <si>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</si>
  <si>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</si>
  <si>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</si>
  <si>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</si>
  <si>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</si>
  <si>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</si>
  <si>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</si>
  <si>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</si>
  <si>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</si>
  <si>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</si>
  <si>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</si>
  <si>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</si>
  <si>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</si>
  <si>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</si>
  <si>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</si>
  <si>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</si>
  <si>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</si>
  <si>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</si>
  <si>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</si>
  <si>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</si>
  <si>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</si>
  <si>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</si>
  <si>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</si>
  <si>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</si>
  <si>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</si>
  <si>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</si>
  <si>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</si>
  <si>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</si>
  <si>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</si>
  <si>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</si>
  <si>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</si>
  <si>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</si>
  <si>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</si>
  <si>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</si>
  <si>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</si>
  <si>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</si>
  <si>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</si>
  <si>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</si>
  <si>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</si>
  <si>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</si>
  <si>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</si>
  <si>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</si>
  <si>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</si>
  <si>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</si>
  <si>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</si>
  <si>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</si>
  <si>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</si>
  <si>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</si>
  <si>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</si>
  <si>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</si>
  <si>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</si>
  <si>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</si>
  <si>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</si>
  <si>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</si>
  <si>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</si>
  <si>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</si>
  <si>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</si>
  <si>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</si>
  <si>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</si>
  <si>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</si>
  <si>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</si>
  <si>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</si>
  <si>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</si>
  <si>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</si>
  <si>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</si>
  <si>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</si>
  <si>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</si>
  <si>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</si>
  <si>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</si>
  <si>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</si>
  <si>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</si>
  <si>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</si>
  <si>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</si>
  <si>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</si>
  <si>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</si>
  <si>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</si>
  <si>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</si>
  <si>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</si>
  <si>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</si>
  <si>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</si>
  <si>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</si>
  <si>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</si>
  <si>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</si>
  <si>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</si>
  <si>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</si>
  <si>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</si>
  <si>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</si>
  <si>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</si>
  <si>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</si>
  <si>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</si>
  <si>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</si>
  <si>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</si>
  <si>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</si>
  <si>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</si>
  <si>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</si>
  <si>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</si>
  <si>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</si>
  <si>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</si>
  <si>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</si>
  <si>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</si>
  <si>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</si>
  <si>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</si>
  <si>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</si>
  <si>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</si>
  <si>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</si>
  <si>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All You Can Hit</t>
  </si>
  <si>
    <t>Lucandro's Deadies</t>
  </si>
  <si>
    <t>Warp-lightings Bolts</t>
  </si>
  <si>
    <t>Bone Breakers</t>
  </si>
  <si>
    <t>Drachenfels Slayers</t>
  </si>
  <si>
    <t>Seven Infestation Army</t>
  </si>
  <si>
    <t>tempo: very sunny</t>
  </si>
  <si>
    <t>tiro errori costosi ok</t>
  </si>
  <si>
    <t>premio cabal vision: +20k</t>
  </si>
  <si>
    <t>Kozhit Shadowgut</t>
  </si>
  <si>
    <t>Ghemzorr Fieryspew</t>
  </si>
  <si>
    <t>Foakroarba Demonblaze</t>
  </si>
  <si>
    <t>Tosgraurghox Sunmore</t>
  </si>
  <si>
    <t>Zhocnug</t>
  </si>
  <si>
    <t>Khacthuz</t>
  </si>
  <si>
    <t>Gazraak</t>
  </si>
  <si>
    <t>Daukthuc</t>
  </si>
  <si>
    <t>Kerghur</t>
  </si>
  <si>
    <t>Ghoorguk</t>
  </si>
  <si>
    <t>Thuktoc</t>
  </si>
  <si>
    <t>Knoghauk</t>
  </si>
  <si>
    <t>Chaos Chasers</t>
  </si>
  <si>
    <t>Johan Justin</t>
  </si>
  <si>
    <t>Athelorn Saints</t>
  </si>
  <si>
    <t>ottiene Ongoing Sponsor</t>
  </si>
  <si>
    <t>Brodo di Troll Chaos Star® (ongoing sponsor)</t>
  </si>
  <si>
    <t>Falling Starlets</t>
  </si>
  <si>
    <t>tiro sponsor ok</t>
  </si>
  <si>
    <t>Knaaltruk</t>
  </si>
  <si>
    <t>Darkshard Decievers</t>
  </si>
  <si>
    <t>stadio: sobillatori chiassosi</t>
  </si>
  <si>
    <t>Da Oompa Loompa</t>
  </si>
  <si>
    <t>stadio: botole aperte, tiro errori costosi -10k, tiro sponsor 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</si>
</sst>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1">
    <dxf>
      <font>
        <condense val="0"/>
        <extend val="0"/>
        <color indexed="19"/>
      </font>
    </dxf>
    <dxf>
      <font>
        <condense val="0"/>
        <extend val="0"/>
        <color indexed="60"/>
      </font>
    </dxf>
    <dxf>
      <font>
        <condense val="0"/>
        <extend val="0"/>
        <color indexed="43"/>
      </font>
    </dxf>
    <dxf>
      <font>
        <b val="0"/>
        <condense val="0"/>
        <extend val="0"/>
        <color indexed="9"/>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3"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2" val="0"/>
</file>

<file path=xl/ctrlProps/ctrlProp14.xml><?xml version="1.0" encoding="utf-8"?>
<formControlPr xmlns="http://schemas.microsoft.com/office/spreadsheetml/2009/9/main" objectType="Drop" dropLines="22" dropStyle="combo" dx="16" fmlaLink="$AR$15" fmlaRange="$BV$1:$BV$22" noThreeD="1" sel="4"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3"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3"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40" val="24"/>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2"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6" val="0"/>
</file>

<file path=xl/ctrlProps/ctrlProp39.xml><?xml version="1.0" encoding="utf-8"?>
<formControlPr xmlns="http://schemas.microsoft.com/office/spreadsheetml/2009/9/main" objectType="Drop" dropLines="20" dropStyle="combo" dx="16" fmlaLink="$AL$7" fmlaRange="$AS$32:$AS$87" noThreeD="1" sel="6" val="0"/>
</file>

<file path=xl/ctrlProps/ctrlProp4.xml><?xml version="1.0" encoding="utf-8"?>
<formControlPr xmlns="http://schemas.microsoft.com/office/spreadsheetml/2009/9/main" objectType="Drop" dropLines="22" dropStyle="combo" dx="16" fmlaLink="$AR$5" fmlaRange="$BV$1:$BV$22" noThreeD="1" sel="3" val="0"/>
</file>

<file path=xl/ctrlProps/ctrlProp40.xml><?xml version="1.0" encoding="utf-8"?>
<formControlPr xmlns="http://schemas.microsoft.com/office/spreadsheetml/2009/9/main" objectType="Drop" dropLines="20" dropStyle="combo" dx="16" fmlaLink="$AL$6" fmlaRange="$AS$32:$AS$87" noThreeD="1" sel="6" val="0"/>
</file>

<file path=xl/ctrlProps/ctrlProp41.xml><?xml version="1.0" encoding="utf-8"?>
<formControlPr xmlns="http://schemas.microsoft.com/office/spreadsheetml/2009/9/main" objectType="Drop" dropLines="20" dropStyle="combo" dx="16" fmlaLink="$AL$5" fmlaRange="$AS$32:$AS$87" noThreeD="1" sel="6" val="0"/>
</file>

<file path=xl/ctrlProps/ctrlProp42.xml><?xml version="1.0" encoding="utf-8"?>
<formControlPr xmlns="http://schemas.microsoft.com/office/spreadsheetml/2009/9/main" objectType="Drop" dropLines="20" dropStyle="combo" dx="16" fmlaLink="$AL$4" fmlaRange="$AS$32:$AS$87" noThreeD="1" sel="6" val="0"/>
</file>

<file path=xl/ctrlProps/ctrlProp43.xml><?xml version="1.0" encoding="utf-8"?>
<formControlPr xmlns="http://schemas.microsoft.com/office/spreadsheetml/2009/9/main" objectType="Drop" dropLines="20" dropStyle="combo" dx="16" fmlaLink="$AL$3" fmlaRange="$AS$32:$AS$87" noThreeD="1" sel="4"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2"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3"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8" val="6"/>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6"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2"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2"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0" sqref="B20"/>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6" t="s">
        <v>638</v>
      </c>
      <c r="Q2" s="387"/>
      <c r="R2" s="387"/>
      <c r="S2" s="388"/>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Beastman Runner</v>
      </c>
      <c r="BW2" s="126" t="str">
        <f>HLOOKUP(I$21,CB$2:DF$23,2,FALSE)</f>
        <v>Beastman Runner</v>
      </c>
      <c r="BX2" s="23">
        <f>IF(BW2=0,"",COUNTIF($D$3:$D$18,BW2))</f>
        <v>8</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366" t="s">
        <v>1089</v>
      </c>
      <c r="D3" s="281" t="str">
        <f t="shared" ref="D3:D18" si="1">IF(AR3&lt;=1,"",VLOOKUP(AR3,BU:BV,2,FALSE))</f>
        <v>Chosen Blocker</v>
      </c>
      <c r="E3" s="8">
        <f t="shared" ref="E3:E18" si="2">IF(D3&lt;&gt;"",IF(Z3="Star",VLOOKUP(D3,$AZ:$BF,2,FALSE),VLOOKUP(D3,$AZ:$BF,2,FALSE)+P3+IF(AL3=2,1)+IF(AM3=2,1)+IF(AN3=2,1)+IF(AO3=2,1)+IF(AP3=2,1)+IF(AQ3=2,1)),"")</f>
        <v>5</v>
      </c>
      <c r="F3" s="9">
        <f t="shared" ref="F3:F18" si="3">IF(D3&lt;&gt;"",IF(Z3="Star",VLOOKUP(D3,$AZ:$BF,3,FALSE),VLOOKUP(D3,$AZ:$BF,3,FALSE)+Q3+IF(AL3=5,1)+IF(AM3=5,1)+IF(AN3=5,1)+IF(AO3=5,1)+IF(AP3=5,1)+IF(AQ3=5,1)),"")</f>
        <v>4</v>
      </c>
      <c r="G3" s="10">
        <f t="shared" ref="G3:G18" si="4">IF(D3&lt;&gt;"",IF(Z3="Star",VLOOKUP(D3,$AZ:$BF,4,FALSE),VLOOKUP(D3,$AZ:$BF,4,FALSE)+R3+IF(AL3=4,1)+IF(AM3=4,1)+IF(AN3=4,1)+IF(AO3=4,1)+IF(AP3=4,1)+IF(AQ3=4,1)),"")</f>
        <v>4</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xml:space="preserve"> +AG , Block</v>
      </c>
      <c r="K3" s="279" t="str">
        <f>IF(Z3="Star","n/a",IF(Z3&gt;=176,"6",IF(Z3&gt;=76,"5",IF(Z3&gt;=51,"4",IF(Z3&gt;=31,"3",IF(Z3&gt;=16,"2",IF(Z3&gt;=6,"1","")))))))</f>
        <v>2</v>
      </c>
      <c r="L3" s="361">
        <v>1</v>
      </c>
      <c r="M3" s="362"/>
      <c r="N3" s="302"/>
      <c r="O3" s="302"/>
      <c r="P3" s="293"/>
      <c r="Q3" s="294"/>
      <c r="R3" s="295"/>
      <c r="S3" s="296"/>
      <c r="T3" s="367"/>
      <c r="U3" s="368">
        <v>6</v>
      </c>
      <c r="V3" s="367">
        <v>6</v>
      </c>
      <c r="W3" s="368"/>
      <c r="X3" s="369"/>
      <c r="Y3" s="370">
        <v>1</v>
      </c>
      <c r="Z3" s="186">
        <f t="shared" ref="Z3:Z18" si="7">IF(LEFT(D3,1)="*","Star",T3*2+U3*1+V3*3+W3*2+Y3*5+AC3)</f>
        <v>29</v>
      </c>
      <c r="AA3" s="114">
        <f t="shared" ref="AA3:AA18" si="8">IF(D3&lt;&gt;"",(AB3+V33+W33+X33+Y33+Z33+AA33)*1000+VLOOKUP(D3,AZ:BF,7,FALSE),0)</f>
        <v>160000</v>
      </c>
      <c r="AB3" s="291"/>
      <c r="AC3" s="306"/>
      <c r="AD3" s="253" t="str">
        <f t="shared" ref="AD3:AD18" si="9">IF(AL3&gt;1,VLOOKUP(AL3,$AQ$32:$AS$87,3),"")</f>
        <v xml:space="preserve"> +AG </v>
      </c>
      <c r="AE3" s="253" t="str">
        <f t="shared" ref="AE3:AE18" si="10">IF(AM3&gt;1,IF(AD3&lt;&gt;"",", ","")&amp;VLOOKUP(AM3,$AQ$32:$AS$87,3),"")</f>
        <v>, Block</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4</v>
      </c>
      <c r="AM3" s="250">
        <v>6</v>
      </c>
      <c r="AN3" s="250">
        <v>1</v>
      </c>
      <c r="AO3" s="250">
        <v>1</v>
      </c>
      <c r="AP3" s="250">
        <v>1</v>
      </c>
      <c r="AQ3" s="250">
        <v>1</v>
      </c>
      <c r="AR3" s="35">
        <v>3</v>
      </c>
      <c r="AS3" s="30">
        <f t="shared" ref="AS3:AS18" si="15">VLOOKUP(D3,$AZ:$BF,2,FALSE)</f>
        <v>5</v>
      </c>
      <c r="AT3" s="30">
        <f t="shared" ref="AT3:AT18" si="16">VLOOKUP(D3,$AZ:$BF,3,FALSE)</f>
        <v>4</v>
      </c>
      <c r="AU3" s="30">
        <f t="shared" ref="AU3:AU18" si="17">VLOOKUP(D3,$AZ:$BF,4,FALSE)</f>
        <v>3</v>
      </c>
      <c r="AV3" s="30">
        <f t="shared" ref="AV3:AV18" si="18">VLOOKUP(D3,$AZ:$BF,5,FALSE)</f>
        <v>9</v>
      </c>
      <c r="AW3" s="191">
        <f t="shared" ref="AW3:AW18" si="19">IF(N3&lt;&gt;"",0,(IF(D3&lt;&gt;"",VLOOKUP(D3,AZ:BF,7,FALSE)+(AB3+V33+W33+X33+Y33+Z33+AA33)*1000,0)))</f>
        <v>160000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Chosen Blocker</v>
      </c>
      <c r="BW3" s="126" t="str">
        <f>HLOOKUP(I$21,CB$2:DF$23,3,FALSE)</f>
        <v>Chosen Blocker</v>
      </c>
      <c r="BX3" s="23">
        <f t="shared" ref="BX3:BX14" si="21">IF(BW3=0,"",COUNTIF($D$3:$D$18,BW3))</f>
        <v>4</v>
      </c>
      <c r="BY3" s="23">
        <f t="shared" si="0"/>
        <v>4</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366" t="s">
        <v>1090</v>
      </c>
      <c r="D4" s="281" t="str">
        <f t="shared" si="1"/>
        <v>Chosen Blocker</v>
      </c>
      <c r="E4" s="8">
        <f t="shared" si="2"/>
        <v>5</v>
      </c>
      <c r="F4" s="9">
        <f t="shared" si="3"/>
        <v>4</v>
      </c>
      <c r="G4" s="10">
        <f t="shared" si="4"/>
        <v>2</v>
      </c>
      <c r="H4" s="11">
        <f t="shared" si="5"/>
        <v>9</v>
      </c>
      <c r="I4" s="185">
        <f t="shared" si="6"/>
        <v>0</v>
      </c>
      <c r="J4" s="249" t="str">
        <f t="shared" ref="J4:J18" si="22">AD4&amp;AE4&amp;AF4&amp;AG4&amp;AH4&amp;AI4&amp;IF(AJ4&lt;&gt;"",", "&amp;AJ4,"")</f>
        <v>Block</v>
      </c>
      <c r="K4" s="279" t="str">
        <f>IF(Z4="Star","n/a",IF(Z4&gt;=176,"6",IF(Z4&gt;=76,"5",IF(Z4&gt;=51,"4",IF(Z4&gt;=31,"3",IF(Z4&gt;=16,"2",IF(Z4&gt;=6,"1","")))))))</f>
        <v>1</v>
      </c>
      <c r="L4" s="361">
        <v>1</v>
      </c>
      <c r="M4" s="362"/>
      <c r="N4" s="303"/>
      <c r="O4" s="303"/>
      <c r="P4" s="297"/>
      <c r="Q4" s="298"/>
      <c r="R4" s="299">
        <v>-1</v>
      </c>
      <c r="S4" s="300"/>
      <c r="T4" s="371"/>
      <c r="U4" s="372"/>
      <c r="V4" s="371"/>
      <c r="W4" s="372">
        <v>1</v>
      </c>
      <c r="X4" s="373"/>
      <c r="Y4" s="374">
        <v>1</v>
      </c>
      <c r="Z4" s="186">
        <f t="shared" si="7"/>
        <v>7</v>
      </c>
      <c r="AA4" s="114">
        <f t="shared" si="8"/>
        <v>120000</v>
      </c>
      <c r="AB4" s="291"/>
      <c r="AC4" s="292"/>
      <c r="AD4" s="253" t="str">
        <f t="shared" si="9"/>
        <v>Block</v>
      </c>
      <c r="AE4" s="253" t="str">
        <f t="shared" si="10"/>
        <v/>
      </c>
      <c r="AF4" s="253" t="str">
        <f t="shared" si="11"/>
        <v/>
      </c>
      <c r="AG4" s="253" t="str">
        <f t="shared" si="12"/>
        <v/>
      </c>
      <c r="AH4" s="253" t="str">
        <f t="shared" si="13"/>
        <v/>
      </c>
      <c r="AI4" s="253" t="str">
        <f t="shared" si="14"/>
        <v/>
      </c>
      <c r="AJ4" s="307"/>
      <c r="AK4" s="205"/>
      <c r="AL4" s="250">
        <v>6</v>
      </c>
      <c r="AM4" s="250">
        <v>1</v>
      </c>
      <c r="AN4" s="250">
        <v>1</v>
      </c>
      <c r="AO4" s="250">
        <v>1</v>
      </c>
      <c r="AP4" s="250">
        <v>1</v>
      </c>
      <c r="AQ4" s="250">
        <v>1</v>
      </c>
      <c r="AR4" s="35">
        <v>3</v>
      </c>
      <c r="AS4" s="30">
        <f t="shared" si="15"/>
        <v>5</v>
      </c>
      <c r="AT4" s="30">
        <f t="shared" si="16"/>
        <v>4</v>
      </c>
      <c r="AU4" s="30">
        <f t="shared" si="17"/>
        <v>3</v>
      </c>
      <c r="AV4" s="30">
        <f t="shared" si="18"/>
        <v>9</v>
      </c>
      <c r="AW4" s="191">
        <f t="shared" si="19"/>
        <v>120000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Minotaur</v>
      </c>
      <c r="BW4" s="126" t="str">
        <f>HLOOKUP(I$21,CB$2:DF$23,4,FALSE)</f>
        <v>Minotaur</v>
      </c>
      <c r="BX4" s="23">
        <f t="shared" si="21"/>
        <v>1</v>
      </c>
      <c r="BY4" s="23">
        <f t="shared" si="0"/>
        <v>1</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366" t="s">
        <v>1091</v>
      </c>
      <c r="D5" s="281" t="str">
        <f t="shared" si="1"/>
        <v>Chosen Blocker</v>
      </c>
      <c r="E5" s="8">
        <f t="shared" si="2"/>
        <v>5</v>
      </c>
      <c r="F5" s="9">
        <f t="shared" si="3"/>
        <v>4</v>
      </c>
      <c r="G5" s="10">
        <f t="shared" si="4"/>
        <v>3</v>
      </c>
      <c r="H5" s="11">
        <f t="shared" si="5"/>
        <v>9</v>
      </c>
      <c r="I5" s="185">
        <f t="shared" si="6"/>
        <v>0</v>
      </c>
      <c r="J5" s="249" t="str">
        <f t="shared" si="22"/>
        <v>Block</v>
      </c>
      <c r="K5" s="279" t="str">
        <f t="shared" ref="K5:K18" si="25">IF(Z5="Star","n/a",IF(Z5&gt;=176,"6",IF(Z5&gt;=76,"5",IF(Z5&gt;=51,"4",IF(Z5&gt;=31,"3",IF(Z5&gt;=16,"2",IF(Z5&gt;=6,"1","")))))))</f>
        <v>1</v>
      </c>
      <c r="L5" s="361">
        <v>1</v>
      </c>
      <c r="M5" s="362"/>
      <c r="N5" s="303"/>
      <c r="O5" s="303"/>
      <c r="P5" s="297"/>
      <c r="Q5" s="298"/>
      <c r="R5" s="299"/>
      <c r="S5" s="300"/>
      <c r="T5" s="371"/>
      <c r="U5" s="372"/>
      <c r="V5" s="371"/>
      <c r="W5" s="372">
        <v>1</v>
      </c>
      <c r="X5" s="373"/>
      <c r="Y5" s="374">
        <v>1</v>
      </c>
      <c r="Z5" s="186">
        <f t="shared" si="7"/>
        <v>7</v>
      </c>
      <c r="AA5" s="114">
        <f t="shared" si="8"/>
        <v>120000</v>
      </c>
      <c r="AB5" s="291"/>
      <c r="AC5" s="292"/>
      <c r="AD5" s="253" t="str">
        <f t="shared" si="9"/>
        <v>Block</v>
      </c>
      <c r="AE5" s="253" t="str">
        <f t="shared" si="10"/>
        <v/>
      </c>
      <c r="AF5" s="253" t="str">
        <f t="shared" si="11"/>
        <v/>
      </c>
      <c r="AG5" s="253" t="str">
        <f t="shared" si="12"/>
        <v/>
      </c>
      <c r="AH5" s="253" t="str">
        <f t="shared" si="13"/>
        <v/>
      </c>
      <c r="AI5" s="253" t="str">
        <f t="shared" si="14"/>
        <v/>
      </c>
      <c r="AJ5" s="307"/>
      <c r="AK5" s="205"/>
      <c r="AL5" s="250">
        <v>6</v>
      </c>
      <c r="AM5" s="250">
        <v>1</v>
      </c>
      <c r="AN5" s="250">
        <v>1</v>
      </c>
      <c r="AO5" s="250">
        <v>1</v>
      </c>
      <c r="AP5" s="250">
        <v>1</v>
      </c>
      <c r="AQ5" s="250">
        <v>1</v>
      </c>
      <c r="AR5" s="35">
        <v>3</v>
      </c>
      <c r="AS5" s="30">
        <f t="shared" si="15"/>
        <v>5</v>
      </c>
      <c r="AT5" s="30">
        <f t="shared" si="16"/>
        <v>4</v>
      </c>
      <c r="AU5" s="30">
        <f t="shared" si="17"/>
        <v>3</v>
      </c>
      <c r="AV5" s="30">
        <f t="shared" si="18"/>
        <v>9</v>
      </c>
      <c r="AW5" s="191">
        <f t="shared" si="19"/>
        <v>120000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 xml:space="preserve">*Max Spleenripper </v>
      </c>
      <c r="BW5" s="126" t="str">
        <f>HLOOKUP(I$21,CB$2:DF$23,5,FALSE)</f>
        <v xml:space="preserve">*Max Spleenripper </v>
      </c>
      <c r="BX5" s="23">
        <f t="shared" si="21"/>
        <v>0</v>
      </c>
      <c r="BY5" s="23">
        <f t="shared" si="0"/>
        <v>1</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366" t="s">
        <v>1092</v>
      </c>
      <c r="D6" s="281" t="str">
        <f t="shared" si="1"/>
        <v>Chosen Blocker</v>
      </c>
      <c r="E6" s="8">
        <f t="shared" si="2"/>
        <v>5</v>
      </c>
      <c r="F6" s="9">
        <f t="shared" si="3"/>
        <v>4</v>
      </c>
      <c r="G6" s="10">
        <f t="shared" si="4"/>
        <v>3</v>
      </c>
      <c r="H6" s="11">
        <f t="shared" si="5"/>
        <v>9</v>
      </c>
      <c r="I6" s="185">
        <f t="shared" si="6"/>
        <v>0</v>
      </c>
      <c r="J6" s="249" t="str">
        <f t="shared" si="22"/>
        <v>Block</v>
      </c>
      <c r="K6" s="279" t="str">
        <f t="shared" si="25"/>
        <v>1</v>
      </c>
      <c r="L6" s="361">
        <v>1</v>
      </c>
      <c r="M6" s="362"/>
      <c r="N6" s="303"/>
      <c r="O6" s="303"/>
      <c r="P6" s="297"/>
      <c r="Q6" s="298"/>
      <c r="R6" s="299"/>
      <c r="S6" s="300"/>
      <c r="T6" s="371"/>
      <c r="U6" s="372"/>
      <c r="V6" s="371"/>
      <c r="W6" s="372">
        <v>1</v>
      </c>
      <c r="X6" s="373"/>
      <c r="Y6" s="374">
        <v>1</v>
      </c>
      <c r="Z6" s="186">
        <f t="shared" si="7"/>
        <v>7</v>
      </c>
      <c r="AA6" s="114">
        <f t="shared" si="8"/>
        <v>120000</v>
      </c>
      <c r="AB6" s="291"/>
      <c r="AC6" s="292"/>
      <c r="AD6" s="253" t="str">
        <f t="shared" si="9"/>
        <v>Block</v>
      </c>
      <c r="AE6" s="253" t="str">
        <f t="shared" si="10"/>
        <v/>
      </c>
      <c r="AF6" s="253" t="str">
        <f t="shared" si="11"/>
        <v/>
      </c>
      <c r="AG6" s="253" t="str">
        <f t="shared" si="12"/>
        <v/>
      </c>
      <c r="AH6" s="253" t="str">
        <f t="shared" si="13"/>
        <v/>
      </c>
      <c r="AI6" s="253" t="str">
        <f t="shared" si="14"/>
        <v/>
      </c>
      <c r="AJ6" s="307"/>
      <c r="AK6" s="205"/>
      <c r="AL6" s="250">
        <v>6</v>
      </c>
      <c r="AM6" s="250">
        <v>1</v>
      </c>
      <c r="AN6" s="250">
        <v>1</v>
      </c>
      <c r="AO6" s="250">
        <v>1</v>
      </c>
      <c r="AP6" s="250">
        <v>1</v>
      </c>
      <c r="AQ6" s="250">
        <v>1</v>
      </c>
      <c r="AR6" s="35">
        <v>3</v>
      </c>
      <c r="AS6" s="30">
        <f t="shared" si="15"/>
        <v>5</v>
      </c>
      <c r="AT6" s="30">
        <f t="shared" si="16"/>
        <v>4</v>
      </c>
      <c r="AU6" s="30">
        <f t="shared" si="17"/>
        <v>3</v>
      </c>
      <c r="AV6" s="30">
        <f t="shared" si="18"/>
        <v>9</v>
      </c>
      <c r="AW6" s="191">
        <f t="shared" si="19"/>
        <v>120000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*Lewdgrip Whiparm</v>
      </c>
      <c r="BW6" s="126" t="str">
        <f>HLOOKUP(I$21,CB$2:DF$23,6,FALSE)</f>
        <v>*Lewdgrip Whiparm</v>
      </c>
      <c r="BX6" s="23">
        <f t="shared" si="21"/>
        <v>0</v>
      </c>
      <c r="BY6" s="23">
        <f t="shared" si="0"/>
        <v>1</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366" t="s">
        <v>1093</v>
      </c>
      <c r="D7" s="281" t="str">
        <f t="shared" si="1"/>
        <v>Beastman Runner</v>
      </c>
      <c r="E7" s="8">
        <f t="shared" si="2"/>
        <v>6</v>
      </c>
      <c r="F7" s="9">
        <f t="shared" si="3"/>
        <v>3</v>
      </c>
      <c r="G7" s="10">
        <f t="shared" si="4"/>
        <v>3</v>
      </c>
      <c r="H7" s="11">
        <f t="shared" si="5"/>
        <v>8</v>
      </c>
      <c r="I7" s="185" t="str">
        <f t="shared" si="6"/>
        <v>Horns</v>
      </c>
      <c r="J7" s="249" t="str">
        <f t="shared" si="22"/>
        <v>Block, Tackle</v>
      </c>
      <c r="K7" s="279" t="str">
        <f t="shared" si="25"/>
        <v>2</v>
      </c>
      <c r="L7" s="361">
        <v>1</v>
      </c>
      <c r="M7" s="362"/>
      <c r="N7" s="303"/>
      <c r="O7" s="303"/>
      <c r="P7" s="297"/>
      <c r="Q7" s="298"/>
      <c r="R7" s="299"/>
      <c r="S7" s="300"/>
      <c r="T7" s="371"/>
      <c r="U7" s="372"/>
      <c r="V7" s="371"/>
      <c r="W7" s="372">
        <v>2</v>
      </c>
      <c r="X7" s="373"/>
      <c r="Y7" s="374">
        <v>3</v>
      </c>
      <c r="Z7" s="186">
        <f t="shared" si="7"/>
        <v>19</v>
      </c>
      <c r="AA7" s="114">
        <f t="shared" si="8"/>
        <v>100000</v>
      </c>
      <c r="AB7" s="291"/>
      <c r="AC7" s="292"/>
      <c r="AD7" s="253" t="str">
        <f t="shared" si="9"/>
        <v>Block</v>
      </c>
      <c r="AE7" s="253" t="str">
        <f t="shared" si="10"/>
        <v>, Tackle</v>
      </c>
      <c r="AF7" s="253" t="str">
        <f t="shared" si="11"/>
        <v/>
      </c>
      <c r="AG7" s="253" t="str">
        <f t="shared" si="12"/>
        <v/>
      </c>
      <c r="AH7" s="253" t="str">
        <f t="shared" si="13"/>
        <v/>
      </c>
      <c r="AI7" s="253" t="str">
        <f t="shared" si="14"/>
        <v/>
      </c>
      <c r="AJ7" s="307"/>
      <c r="AK7" s="205"/>
      <c r="AL7" s="250">
        <v>6</v>
      </c>
      <c r="AM7" s="250">
        <v>18</v>
      </c>
      <c r="AN7" s="250">
        <v>1</v>
      </c>
      <c r="AO7" s="250">
        <v>1</v>
      </c>
      <c r="AP7" s="250">
        <v>1</v>
      </c>
      <c r="AQ7" s="250">
        <v>1</v>
      </c>
      <c r="AR7" s="35">
        <v>2</v>
      </c>
      <c r="AS7" s="30">
        <f t="shared" si="15"/>
        <v>6</v>
      </c>
      <c r="AT7" s="30">
        <f t="shared" si="16"/>
        <v>3</v>
      </c>
      <c r="AU7" s="30">
        <f t="shared" si="17"/>
        <v>3</v>
      </c>
      <c r="AV7" s="30">
        <f t="shared" si="18"/>
        <v>8</v>
      </c>
      <c r="AW7" s="191">
        <f t="shared" si="19"/>
        <v>100000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*Withergrasp Doubledrool</v>
      </c>
      <c r="BW7" s="126" t="str">
        <f>HLOOKUP(I$21,CB$2:DF$23,7,FALSE)</f>
        <v>*Withergrasp Doubledrool</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366" t="s">
        <v>1094</v>
      </c>
      <c r="D8" s="281" t="str">
        <f t="shared" si="1"/>
        <v>Beastman Runner</v>
      </c>
      <c r="E8" s="8">
        <f t="shared" si="2"/>
        <v>6</v>
      </c>
      <c r="F8" s="9">
        <f t="shared" si="3"/>
        <v>3</v>
      </c>
      <c r="G8" s="10">
        <f t="shared" si="4"/>
        <v>3</v>
      </c>
      <c r="H8" s="11">
        <f t="shared" si="5"/>
        <v>8</v>
      </c>
      <c r="I8" s="185" t="str">
        <f t="shared" si="6"/>
        <v>Horns</v>
      </c>
      <c r="J8" s="249" t="str">
        <f t="shared" si="22"/>
        <v>Block</v>
      </c>
      <c r="K8" s="279" t="str">
        <f t="shared" si="25"/>
        <v>1</v>
      </c>
      <c r="L8" s="361">
        <v>1</v>
      </c>
      <c r="M8" s="362"/>
      <c r="N8" s="303"/>
      <c r="O8" s="303"/>
      <c r="P8" s="297"/>
      <c r="Q8" s="298"/>
      <c r="R8" s="299"/>
      <c r="S8" s="300"/>
      <c r="T8" s="371"/>
      <c r="U8" s="372"/>
      <c r="V8" s="371"/>
      <c r="W8" s="372">
        <v>3</v>
      </c>
      <c r="X8" s="373"/>
      <c r="Y8" s="374">
        <v>1</v>
      </c>
      <c r="Z8" s="186">
        <f t="shared" si="7"/>
        <v>11</v>
      </c>
      <c r="AA8" s="114">
        <f t="shared" si="8"/>
        <v>80000</v>
      </c>
      <c r="AB8" s="291"/>
      <c r="AC8" s="292"/>
      <c r="AD8" s="253" t="str">
        <f t="shared" si="9"/>
        <v>Block</v>
      </c>
      <c r="AE8" s="253" t="str">
        <f t="shared" si="10"/>
        <v/>
      </c>
      <c r="AF8" s="253" t="str">
        <f t="shared" si="11"/>
        <v/>
      </c>
      <c r="AG8" s="253" t="str">
        <f t="shared" si="12"/>
        <v/>
      </c>
      <c r="AH8" s="253" t="str">
        <f t="shared" si="13"/>
        <v/>
      </c>
      <c r="AI8" s="253" t="str">
        <f t="shared" si="14"/>
        <v/>
      </c>
      <c r="AJ8" s="307"/>
      <c r="AK8" s="205"/>
      <c r="AL8" s="250">
        <v>6</v>
      </c>
      <c r="AM8" s="250">
        <v>1</v>
      </c>
      <c r="AN8" s="250">
        <v>1</v>
      </c>
      <c r="AO8" s="250">
        <v>1</v>
      </c>
      <c r="AP8" s="250">
        <v>1</v>
      </c>
      <c r="AQ8" s="250">
        <v>1</v>
      </c>
      <c r="AR8" s="35">
        <v>2</v>
      </c>
      <c r="AS8" s="30">
        <f t="shared" si="15"/>
        <v>6</v>
      </c>
      <c r="AT8" s="30">
        <f t="shared" si="16"/>
        <v>3</v>
      </c>
      <c r="AU8" s="30">
        <f t="shared" si="17"/>
        <v>3</v>
      </c>
      <c r="AV8" s="30">
        <f t="shared" si="18"/>
        <v>8</v>
      </c>
      <c r="AW8" s="191">
        <f t="shared" si="19"/>
        <v>80000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*Bilerot Vomitflesh</v>
      </c>
      <c r="BW8" s="126" t="str">
        <f>HLOOKUP(I$21,CB$2:DF$23,8,FALSE)</f>
        <v>*Bilerot Vomitflesh</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366" t="s">
        <v>1095</v>
      </c>
      <c r="D9" s="281" t="str">
        <f t="shared" si="1"/>
        <v>Beastman Runner</v>
      </c>
      <c r="E9" s="8">
        <f t="shared" si="2"/>
        <v>6</v>
      </c>
      <c r="F9" s="9">
        <f t="shared" si="3"/>
        <v>3</v>
      </c>
      <c r="G9" s="10">
        <f t="shared" si="4"/>
        <v>3</v>
      </c>
      <c r="H9" s="11">
        <f t="shared" si="5"/>
        <v>8</v>
      </c>
      <c r="I9" s="185" t="str">
        <f t="shared" si="6"/>
        <v>Horns</v>
      </c>
      <c r="J9" s="249" t="str">
        <f t="shared" si="22"/>
        <v/>
      </c>
      <c r="K9" s="279" t="str">
        <f t="shared" si="25"/>
        <v/>
      </c>
      <c r="L9" s="361">
        <v>1</v>
      </c>
      <c r="M9" s="362"/>
      <c r="N9" s="303"/>
      <c r="O9" s="303"/>
      <c r="P9" s="297"/>
      <c r="Q9" s="298"/>
      <c r="R9" s="299"/>
      <c r="S9" s="300"/>
      <c r="T9" s="371"/>
      <c r="U9" s="372"/>
      <c r="V9" s="371"/>
      <c r="W9" s="372"/>
      <c r="X9" s="373"/>
      <c r="Y9" s="374"/>
      <c r="Z9" s="186">
        <f t="shared" si="7"/>
        <v>0</v>
      </c>
      <c r="AA9" s="114">
        <f t="shared" si="8"/>
        <v>60000</v>
      </c>
      <c r="AB9" s="291"/>
      <c r="AC9" s="292"/>
      <c r="AD9" s="253" t="str">
        <f t="shared" si="9"/>
        <v/>
      </c>
      <c r="AE9" s="253" t="str">
        <f t="shared" si="10"/>
        <v/>
      </c>
      <c r="AF9" s="253" t="str">
        <f t="shared" si="11"/>
        <v/>
      </c>
      <c r="AG9" s="253" t="str">
        <f t="shared" si="12"/>
        <v/>
      </c>
      <c r="AH9" s="253" t="str">
        <f t="shared" si="13"/>
        <v/>
      </c>
      <c r="AI9" s="253" t="str">
        <f t="shared" si="14"/>
        <v/>
      </c>
      <c r="AJ9" s="307"/>
      <c r="AK9" s="205"/>
      <c r="AL9" s="250">
        <v>1</v>
      </c>
      <c r="AM9" s="250">
        <v>1</v>
      </c>
      <c r="AN9" s="250">
        <v>1</v>
      </c>
      <c r="AO9" s="250">
        <v>1</v>
      </c>
      <c r="AP9" s="250">
        <v>1</v>
      </c>
      <c r="AQ9" s="250">
        <v>1</v>
      </c>
      <c r="AR9" s="35">
        <v>2</v>
      </c>
      <c r="AS9" s="30">
        <f t="shared" si="15"/>
        <v>6</v>
      </c>
      <c r="AT9" s="30">
        <f t="shared" si="16"/>
        <v>3</v>
      </c>
      <c r="AU9" s="30">
        <f t="shared" si="17"/>
        <v>3</v>
      </c>
      <c r="AV9" s="30">
        <f t="shared" si="18"/>
        <v>8</v>
      </c>
      <c r="AW9" s="191">
        <f t="shared" si="19"/>
        <v>60000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*Guffle Pusmaw</v>
      </c>
      <c r="BW9" s="126" t="str">
        <f>HLOOKUP(I$21,CB$2:DF$23,9,FALSE)</f>
        <v>*Guffle Pusmaw</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366" t="s">
        <v>1096</v>
      </c>
      <c r="D10" s="281" t="str">
        <f t="shared" si="1"/>
        <v>Beastman Runner</v>
      </c>
      <c r="E10" s="8">
        <f t="shared" si="2"/>
        <v>7</v>
      </c>
      <c r="F10" s="9">
        <f t="shared" si="3"/>
        <v>3</v>
      </c>
      <c r="G10" s="10">
        <f t="shared" si="4"/>
        <v>3</v>
      </c>
      <c r="H10" s="11">
        <f t="shared" si="5"/>
        <v>7</v>
      </c>
      <c r="I10" s="185" t="str">
        <f t="shared" si="6"/>
        <v>Horns</v>
      </c>
      <c r="J10" s="249" t="str">
        <f t="shared" si="22"/>
        <v xml:space="preserve"> +MA </v>
      </c>
      <c r="K10" s="279" t="str">
        <f t="shared" si="25"/>
        <v>1</v>
      </c>
      <c r="L10" s="361">
        <v>1</v>
      </c>
      <c r="M10" s="362"/>
      <c r="N10" s="303"/>
      <c r="O10" s="303"/>
      <c r="P10" s="297"/>
      <c r="Q10" s="298"/>
      <c r="R10" s="299"/>
      <c r="S10" s="300">
        <v>-1</v>
      </c>
      <c r="T10" s="371"/>
      <c r="U10" s="372"/>
      <c r="V10" s="371">
        <v>1</v>
      </c>
      <c r="W10" s="372">
        <v>2</v>
      </c>
      <c r="X10" s="373"/>
      <c r="Y10" s="374"/>
      <c r="Z10" s="186">
        <f t="shared" si="7"/>
        <v>7</v>
      </c>
      <c r="AA10" s="114">
        <f t="shared" si="8"/>
        <v>90000</v>
      </c>
      <c r="AB10" s="291"/>
      <c r="AC10" s="292"/>
      <c r="AD10" s="253" t="str">
        <f t="shared" si="9"/>
        <v xml:space="preserve"> +MA </v>
      </c>
      <c r="AE10" s="253" t="str">
        <f t="shared" si="10"/>
        <v/>
      </c>
      <c r="AF10" s="253" t="str">
        <f t="shared" si="11"/>
        <v/>
      </c>
      <c r="AG10" s="253" t="str">
        <f t="shared" si="12"/>
        <v/>
      </c>
      <c r="AH10" s="253" t="str">
        <f t="shared" si="13"/>
        <v/>
      </c>
      <c r="AI10" s="253" t="str">
        <f t="shared" si="14"/>
        <v/>
      </c>
      <c r="AJ10" s="307"/>
      <c r="AK10" s="205"/>
      <c r="AL10" s="250">
        <v>2</v>
      </c>
      <c r="AM10" s="250">
        <v>1</v>
      </c>
      <c r="AN10" s="250">
        <v>1</v>
      </c>
      <c r="AO10" s="250">
        <v>1</v>
      </c>
      <c r="AP10" s="250">
        <v>1</v>
      </c>
      <c r="AQ10" s="250">
        <v>1</v>
      </c>
      <c r="AR10" s="35">
        <v>2</v>
      </c>
      <c r="AS10" s="30">
        <f t="shared" si="15"/>
        <v>6</v>
      </c>
      <c r="AT10" s="30">
        <f t="shared" si="16"/>
        <v>3</v>
      </c>
      <c r="AU10" s="30">
        <f t="shared" si="17"/>
        <v>3</v>
      </c>
      <c r="AV10" s="30">
        <f t="shared" si="18"/>
        <v>8</v>
      </c>
      <c r="AW10" s="191">
        <f t="shared" si="19"/>
        <v>90000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*Gobbler Grimlich</v>
      </c>
      <c r="BW10" s="126" t="str">
        <f>HLOOKUP(I$21,CB$2:DF$23,10,FALSE)</f>
        <v>*Gobbler Grimlich</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366" t="s">
        <v>1097</v>
      </c>
      <c r="D11" s="281" t="str">
        <f t="shared" si="1"/>
        <v>Beastman Runner</v>
      </c>
      <c r="E11" s="8">
        <f t="shared" si="2"/>
        <v>6</v>
      </c>
      <c r="F11" s="9">
        <f t="shared" si="3"/>
        <v>3</v>
      </c>
      <c r="G11" s="10">
        <f t="shared" si="4"/>
        <v>3</v>
      </c>
      <c r="H11" s="11">
        <f t="shared" si="5"/>
        <v>8</v>
      </c>
      <c r="I11" s="185" t="str">
        <f t="shared" si="6"/>
        <v>Horns</v>
      </c>
      <c r="J11" s="249" t="str">
        <f t="shared" si="22"/>
        <v/>
      </c>
      <c r="K11" s="279" t="str">
        <f t="shared" si="25"/>
        <v/>
      </c>
      <c r="L11" s="361">
        <v>1</v>
      </c>
      <c r="M11" s="362"/>
      <c r="N11" s="303"/>
      <c r="O11" s="303"/>
      <c r="P11" s="297"/>
      <c r="Q11" s="298"/>
      <c r="R11" s="299"/>
      <c r="S11" s="300"/>
      <c r="T11" s="371"/>
      <c r="U11" s="372"/>
      <c r="V11" s="371"/>
      <c r="W11" s="372"/>
      <c r="X11" s="373"/>
      <c r="Y11" s="374"/>
      <c r="Z11" s="186">
        <f t="shared" si="7"/>
        <v>0</v>
      </c>
      <c r="AA11" s="114">
        <f t="shared" si="8"/>
        <v>60000</v>
      </c>
      <c r="AB11" s="291"/>
      <c r="AC11" s="292"/>
      <c r="AD11" s="253" t="str">
        <f t="shared" si="9"/>
        <v/>
      </c>
      <c r="AE11" s="253" t="str">
        <f t="shared" si="10"/>
        <v/>
      </c>
      <c r="AF11" s="253" t="str">
        <f t="shared" si="11"/>
        <v/>
      </c>
      <c r="AG11" s="253" t="str">
        <f t="shared" si="12"/>
        <v/>
      </c>
      <c r="AH11" s="253" t="str">
        <f t="shared" si="13"/>
        <v/>
      </c>
      <c r="AI11" s="253" t="str">
        <f t="shared" si="14"/>
        <v/>
      </c>
      <c r="AJ11" s="307"/>
      <c r="AK11" s="205"/>
      <c r="AL11" s="250">
        <v>1</v>
      </c>
      <c r="AM11" s="250">
        <v>1</v>
      </c>
      <c r="AN11" s="250">
        <v>1</v>
      </c>
      <c r="AO11" s="250">
        <v>1</v>
      </c>
      <c r="AP11" s="250">
        <v>1</v>
      </c>
      <c r="AQ11" s="250">
        <v>1</v>
      </c>
      <c r="AR11" s="35">
        <v>2</v>
      </c>
      <c r="AS11" s="30">
        <f t="shared" si="15"/>
        <v>6</v>
      </c>
      <c r="AT11" s="30">
        <f t="shared" si="16"/>
        <v>3</v>
      </c>
      <c r="AU11" s="30">
        <f t="shared" si="17"/>
        <v>3</v>
      </c>
      <c r="AV11" s="30">
        <f t="shared" si="18"/>
        <v>8</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*Scyla Anfingrimm</v>
      </c>
      <c r="BW11" s="126" t="str">
        <f>HLOOKUP(I$21,CB$2:DF$23,11,FALSE)</f>
        <v>*Scyla Anfingrimm</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366" t="s">
        <v>1098</v>
      </c>
      <c r="D12" s="281" t="str">
        <f t="shared" si="1"/>
        <v>Beastman Runner</v>
      </c>
      <c r="E12" s="8">
        <f t="shared" si="2"/>
        <v>6</v>
      </c>
      <c r="F12" s="9">
        <f t="shared" si="3"/>
        <v>3</v>
      </c>
      <c r="G12" s="10">
        <f t="shared" si="4"/>
        <v>3</v>
      </c>
      <c r="H12" s="11">
        <f t="shared" si="5"/>
        <v>8</v>
      </c>
      <c r="I12" s="185" t="str">
        <f t="shared" si="6"/>
        <v>Horns</v>
      </c>
      <c r="J12" s="249" t="str">
        <f t="shared" si="22"/>
        <v/>
      </c>
      <c r="K12" s="279" t="str">
        <f t="shared" si="25"/>
        <v/>
      </c>
      <c r="L12" s="361">
        <v>1</v>
      </c>
      <c r="M12" s="362"/>
      <c r="N12" s="303"/>
      <c r="O12" s="303"/>
      <c r="P12" s="297"/>
      <c r="Q12" s="298"/>
      <c r="R12" s="299"/>
      <c r="S12" s="300"/>
      <c r="T12" s="371"/>
      <c r="U12" s="372"/>
      <c r="V12" s="371"/>
      <c r="W12" s="372"/>
      <c r="X12" s="373"/>
      <c r="Y12" s="374"/>
      <c r="Z12" s="186">
        <f t="shared" si="7"/>
        <v>0</v>
      </c>
      <c r="AA12" s="114">
        <f t="shared" si="8"/>
        <v>60000</v>
      </c>
      <c r="AB12" s="291"/>
      <c r="AC12" s="292"/>
      <c r="AD12" s="253" t="str">
        <f t="shared" si="9"/>
        <v/>
      </c>
      <c r="AE12" s="253" t="str">
        <f t="shared" si="10"/>
        <v/>
      </c>
      <c r="AF12" s="253" t="str">
        <f t="shared" si="11"/>
        <v/>
      </c>
      <c r="AG12" s="253" t="str">
        <f t="shared" si="12"/>
        <v/>
      </c>
      <c r="AH12" s="253" t="str">
        <f t="shared" si="13"/>
        <v/>
      </c>
      <c r="AI12" s="253" t="str">
        <f t="shared" si="14"/>
        <v/>
      </c>
      <c r="AJ12" s="307"/>
      <c r="AK12" s="205"/>
      <c r="AL12" s="250">
        <v>1</v>
      </c>
      <c r="AM12" s="250">
        <v>1</v>
      </c>
      <c r="AN12" s="250">
        <v>1</v>
      </c>
      <c r="AO12" s="250">
        <v>1</v>
      </c>
      <c r="AP12" s="250">
        <v>1</v>
      </c>
      <c r="AQ12" s="250">
        <v>1</v>
      </c>
      <c r="AR12" s="35">
        <v>2</v>
      </c>
      <c r="AS12" s="30">
        <f t="shared" si="15"/>
        <v>6</v>
      </c>
      <c r="AT12" s="30">
        <f t="shared" si="16"/>
        <v>3</v>
      </c>
      <c r="AU12" s="30">
        <f t="shared" si="17"/>
        <v>3</v>
      </c>
      <c r="AV12" s="30">
        <f t="shared" si="18"/>
        <v>8</v>
      </c>
      <c r="AW12" s="191">
        <f t="shared" si="19"/>
        <v>60000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*Brick Far’th &amp; Grotty</v>
      </c>
      <c r="BW12" s="126" t="str">
        <f>HLOOKUP(I$21,CB$2:DF$23,12,FALSE)</f>
        <v>*Brick Far’th &amp; Grotty</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366" t="s">
        <v>1099</v>
      </c>
      <c r="D13" s="281" t="str">
        <f t="shared" si="1"/>
        <v>Beastman Runner</v>
      </c>
      <c r="E13" s="8">
        <f t="shared" si="2"/>
        <v>6</v>
      </c>
      <c r="F13" s="9">
        <f t="shared" si="3"/>
        <v>3</v>
      </c>
      <c r="G13" s="10">
        <f t="shared" si="4"/>
        <v>3</v>
      </c>
      <c r="H13" s="11">
        <f t="shared" si="5"/>
        <v>8</v>
      </c>
      <c r="I13" s="185" t="str">
        <f t="shared" si="6"/>
        <v>Horns</v>
      </c>
      <c r="J13" s="249" t="str">
        <f t="shared" si="22"/>
        <v>Block</v>
      </c>
      <c r="K13" s="279" t="str">
        <f t="shared" si="25"/>
        <v>1</v>
      </c>
      <c r="L13" s="361">
        <v>1</v>
      </c>
      <c r="M13" s="362"/>
      <c r="N13" s="303"/>
      <c r="O13" s="303"/>
      <c r="P13" s="297"/>
      <c r="Q13" s="298"/>
      <c r="R13" s="299"/>
      <c r="S13" s="300"/>
      <c r="T13" s="371"/>
      <c r="U13" s="372"/>
      <c r="V13" s="371">
        <v>1</v>
      </c>
      <c r="W13" s="372">
        <v>2</v>
      </c>
      <c r="X13" s="373"/>
      <c r="Y13" s="374"/>
      <c r="Z13" s="186">
        <f t="shared" si="7"/>
        <v>7</v>
      </c>
      <c r="AA13" s="114">
        <f t="shared" si="8"/>
        <v>80000</v>
      </c>
      <c r="AB13" s="291"/>
      <c r="AC13" s="292"/>
      <c r="AD13" s="253" t="str">
        <f t="shared" si="9"/>
        <v>Block</v>
      </c>
      <c r="AE13" s="253" t="str">
        <f t="shared" si="10"/>
        <v/>
      </c>
      <c r="AF13" s="253" t="str">
        <f t="shared" si="11"/>
        <v/>
      </c>
      <c r="AG13" s="253" t="str">
        <f t="shared" si="12"/>
        <v/>
      </c>
      <c r="AH13" s="253" t="str">
        <f t="shared" si="13"/>
        <v/>
      </c>
      <c r="AI13" s="253" t="str">
        <f t="shared" si="14"/>
        <v/>
      </c>
      <c r="AJ13" s="307"/>
      <c r="AK13" s="205"/>
      <c r="AL13" s="250">
        <v>6</v>
      </c>
      <c r="AM13" s="250">
        <v>1</v>
      </c>
      <c r="AN13" s="250">
        <v>1</v>
      </c>
      <c r="AO13" s="250">
        <v>1</v>
      </c>
      <c r="AP13" s="250">
        <v>1</v>
      </c>
      <c r="AQ13" s="250">
        <v>1</v>
      </c>
      <c r="AR13" s="35">
        <v>2</v>
      </c>
      <c r="AS13" s="30">
        <f t="shared" si="15"/>
        <v>6</v>
      </c>
      <c r="AT13" s="30">
        <f t="shared" si="16"/>
        <v>3</v>
      </c>
      <c r="AU13" s="30">
        <f t="shared" si="17"/>
        <v>3</v>
      </c>
      <c r="AV13" s="30">
        <f t="shared" si="18"/>
        <v>8</v>
      </c>
      <c r="AW13" s="191">
        <f t="shared" si="19"/>
        <v>80000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*Lord Borak the Despoiler</v>
      </c>
      <c r="BW13" s="126" t="str">
        <f>HLOOKUP(I$21,CB$2:DG$23,13,FALSE)</f>
        <v>*Lord Borak the Despoiler</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366" t="s">
        <v>1108</v>
      </c>
      <c r="D14" s="281" t="str">
        <f t="shared" si="1"/>
        <v>Beastman Runner</v>
      </c>
      <c r="E14" s="8">
        <f t="shared" si="2"/>
        <v>6</v>
      </c>
      <c r="F14" s="9">
        <f t="shared" si="3"/>
        <v>3</v>
      </c>
      <c r="G14" s="10">
        <f t="shared" si="4"/>
        <v>3</v>
      </c>
      <c r="H14" s="11">
        <f t="shared" si="5"/>
        <v>8</v>
      </c>
      <c r="I14" s="185" t="str">
        <f t="shared" si="6"/>
        <v>Horns</v>
      </c>
      <c r="J14" s="249" t="str">
        <f t="shared" si="22"/>
        <v/>
      </c>
      <c r="K14" s="279" t="str">
        <f t="shared" si="25"/>
        <v/>
      </c>
      <c r="L14" s="361"/>
      <c r="M14" s="362"/>
      <c r="N14" s="303"/>
      <c r="O14" s="303"/>
      <c r="P14" s="297"/>
      <c r="Q14" s="298"/>
      <c r="R14" s="299"/>
      <c r="S14" s="300"/>
      <c r="T14" s="371"/>
      <c r="U14" s="372"/>
      <c r="V14" s="371"/>
      <c r="W14" s="372"/>
      <c r="X14" s="373"/>
      <c r="Y14" s="374"/>
      <c r="Z14" s="186">
        <f t="shared" si="7"/>
        <v>0</v>
      </c>
      <c r="AA14" s="114">
        <f t="shared" si="8"/>
        <v>60000</v>
      </c>
      <c r="AB14" s="291"/>
      <c r="AC14" s="292"/>
      <c r="AD14" s="253" t="str">
        <f t="shared" si="9"/>
        <v/>
      </c>
      <c r="AE14" s="253" t="str">
        <f t="shared" si="10"/>
        <v/>
      </c>
      <c r="AF14" s="253" t="str">
        <f t="shared" si="11"/>
        <v/>
      </c>
      <c r="AG14" s="253" t="str">
        <f t="shared" si="12"/>
        <v/>
      </c>
      <c r="AH14" s="253" t="str">
        <f t="shared" si="13"/>
        <v/>
      </c>
      <c r="AI14" s="253" t="str">
        <f t="shared" si="14"/>
        <v/>
      </c>
      <c r="AJ14" s="307"/>
      <c r="AK14" s="205"/>
      <c r="AL14" s="250">
        <v>1</v>
      </c>
      <c r="AM14" s="250">
        <v>1</v>
      </c>
      <c r="AN14" s="250">
        <v>1</v>
      </c>
      <c r="AO14" s="250">
        <v>1</v>
      </c>
      <c r="AP14" s="250">
        <v>1</v>
      </c>
      <c r="AQ14" s="250">
        <v>1</v>
      </c>
      <c r="AR14" s="35">
        <v>2</v>
      </c>
      <c r="AS14" s="30">
        <f t="shared" si="15"/>
        <v>6</v>
      </c>
      <c r="AT14" s="30">
        <f t="shared" si="16"/>
        <v>3</v>
      </c>
      <c r="AU14" s="30">
        <f t="shared" si="17"/>
        <v>3</v>
      </c>
      <c r="AV14" s="30">
        <f t="shared" si="18"/>
        <v>8</v>
      </c>
      <c r="AW14" s="191">
        <f t="shared" si="19"/>
        <v>60000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*Grashnak Blackhoof</v>
      </c>
      <c r="BW14" s="126" t="str">
        <f>HLOOKUP(I$21,CB$2:DF$23,14,FALSE)</f>
        <v>*Grashnak Blackhoof</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366" t="s">
        <v>1100</v>
      </c>
      <c r="D15" s="281" t="str">
        <f t="shared" si="1"/>
        <v>Minotaur</v>
      </c>
      <c r="E15" s="8">
        <f t="shared" si="2"/>
        <v>6</v>
      </c>
      <c r="F15" s="9">
        <f t="shared" si="3"/>
        <v>5</v>
      </c>
      <c r="G15" s="10">
        <f t="shared" si="4"/>
        <v>2</v>
      </c>
      <c r="H15" s="11">
        <f t="shared" si="5"/>
        <v>8</v>
      </c>
      <c r="I15" s="185" t="str">
        <f t="shared" si="6"/>
        <v>Loner, Frenzy, Horns, Mighty Blow, Thick Skull, Wild Animal</v>
      </c>
      <c r="J15" s="249" t="str">
        <f t="shared" si="22"/>
        <v xml:space="preserve">Juggernaut,  +MA </v>
      </c>
      <c r="K15" s="279" t="str">
        <f t="shared" si="25"/>
        <v>2</v>
      </c>
      <c r="L15" s="361">
        <v>1</v>
      </c>
      <c r="M15" s="362"/>
      <c r="N15" s="303" t="s">
        <v>22</v>
      </c>
      <c r="O15" s="303"/>
      <c r="P15" s="297"/>
      <c r="Q15" s="298"/>
      <c r="R15" s="299"/>
      <c r="S15" s="300"/>
      <c r="T15" s="371"/>
      <c r="U15" s="372"/>
      <c r="V15" s="371"/>
      <c r="W15" s="372">
        <v>6</v>
      </c>
      <c r="X15" s="373"/>
      <c r="Y15" s="374">
        <v>1</v>
      </c>
      <c r="Z15" s="186">
        <f t="shared" si="7"/>
        <v>17</v>
      </c>
      <c r="AA15" s="114">
        <f t="shared" si="8"/>
        <v>200000</v>
      </c>
      <c r="AB15" s="291"/>
      <c r="AC15" s="292"/>
      <c r="AD15" s="253" t="str">
        <f t="shared" si="9"/>
        <v>Juggernaut</v>
      </c>
      <c r="AE15" s="253" t="str">
        <f t="shared" si="10"/>
        <v xml:space="preserve">,  +MA </v>
      </c>
      <c r="AF15" s="253" t="str">
        <f t="shared" si="11"/>
        <v/>
      </c>
      <c r="AG15" s="253" t="str">
        <f t="shared" si="12"/>
        <v/>
      </c>
      <c r="AH15" s="253" t="str">
        <f t="shared" si="13"/>
        <v/>
      </c>
      <c r="AI15" s="253" t="str">
        <f t="shared" si="14"/>
        <v/>
      </c>
      <c r="AJ15" s="307"/>
      <c r="AK15" s="205"/>
      <c r="AL15" s="250">
        <v>40</v>
      </c>
      <c r="AM15" s="250">
        <v>2</v>
      </c>
      <c r="AN15" s="250">
        <v>1</v>
      </c>
      <c r="AO15" s="250">
        <v>1</v>
      </c>
      <c r="AP15" s="250">
        <v>1</v>
      </c>
      <c r="AQ15" s="250">
        <v>1</v>
      </c>
      <c r="AR15" s="35">
        <v>4</v>
      </c>
      <c r="AS15" s="30">
        <f t="shared" si="15"/>
        <v>5</v>
      </c>
      <c r="AT15" s="30">
        <f t="shared" si="16"/>
        <v>5</v>
      </c>
      <c r="AU15" s="30">
        <f t="shared" si="17"/>
        <v>2</v>
      </c>
      <c r="AV15" s="30">
        <f t="shared" si="18"/>
        <v>8</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Beastman journeyman</v>
      </c>
      <c r="BW16" s="126" t="str">
        <f>HLOOKUP(I$21,CB$2:DF$23,16,FALSE)</f>
        <v>Beastman journeyman</v>
      </c>
      <c r="BX16" s="23">
        <f t="shared" si="27"/>
        <v>0</v>
      </c>
      <c r="BY16" s="23">
        <f t="shared" si="0"/>
        <v>11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8" t="s">
        <v>1105</v>
      </c>
      <c r="D19" s="399"/>
      <c r="E19" s="394"/>
      <c r="F19" s="395"/>
      <c r="G19" s="396"/>
      <c r="H19" s="397"/>
      <c r="I19" s="50"/>
      <c r="J19" s="404"/>
      <c r="K19" s="404"/>
      <c r="L19" s="404"/>
      <c r="M19" s="404"/>
      <c r="N19" s="110"/>
      <c r="O19" s="64"/>
      <c r="P19" s="64"/>
      <c r="Q19" s="64"/>
      <c r="R19" s="64"/>
      <c r="S19" s="64"/>
      <c r="T19" s="64"/>
      <c r="U19" s="64"/>
      <c r="V19" s="64"/>
      <c r="W19" s="111"/>
      <c r="X19" s="85"/>
      <c r="Y19" s="64"/>
      <c r="Z19" s="112" t="s">
        <v>623</v>
      </c>
      <c r="AA19" s="113">
        <f>SUM(AW3:AW18)</f>
        <v>1110000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400"/>
      <c r="D20" s="401"/>
      <c r="E20" s="408" t="s">
        <v>611</v>
      </c>
      <c r="F20" s="409"/>
      <c r="G20" s="409"/>
      <c r="H20" s="409"/>
      <c r="I20" s="379" t="s">
        <v>1101</v>
      </c>
      <c r="J20" s="380"/>
      <c r="K20" s="380"/>
      <c r="L20" s="380"/>
      <c r="M20" s="381"/>
      <c r="N20" s="383" t="s">
        <v>642</v>
      </c>
      <c r="O20" s="383"/>
      <c r="P20" s="383"/>
      <c r="Q20" s="383"/>
      <c r="R20" s="383"/>
      <c r="S20" s="383"/>
      <c r="T20" s="383"/>
      <c r="U20" s="384"/>
      <c r="V20" s="285">
        <v>3</v>
      </c>
      <c r="W20" s="13" t="s">
        <v>11</v>
      </c>
      <c r="X20" s="382">
        <f>IF(I21&lt;&gt;"",VLOOKUP(I21,BP2:BQ32,2,FALSE),0)</f>
        <v>60000</v>
      </c>
      <c r="Y20" s="382"/>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400"/>
      <c r="D21" s="401"/>
      <c r="E21" s="392" t="s">
        <v>610</v>
      </c>
      <c r="F21" s="393"/>
      <c r="G21" s="393"/>
      <c r="H21" s="393"/>
      <c r="I21" s="187" t="str">
        <f>VLOOKUP(AS22,BO2:BP32,2,FALSE)</f>
        <v>Chaos Chosen</v>
      </c>
      <c r="J21" s="17"/>
      <c r="K21" s="17"/>
      <c r="L21" s="17"/>
      <c r="M21" s="188"/>
      <c r="N21" s="377" t="s">
        <v>12</v>
      </c>
      <c r="O21" s="377"/>
      <c r="P21" s="377"/>
      <c r="Q21" s="377"/>
      <c r="R21" s="377"/>
      <c r="S21" s="377"/>
      <c r="T21" s="377"/>
      <c r="U21" s="378"/>
      <c r="V21" s="286">
        <v>3</v>
      </c>
      <c r="W21" s="15" t="str">
        <f>IF(AR21=TRUE,"","x")</f>
        <v>x</v>
      </c>
      <c r="X21" s="376">
        <f>IF(AR21=TRUE,"free",10000)</f>
        <v>10000</v>
      </c>
      <c r="Y21" s="376"/>
      <c r="Z21" s="16" t="str">
        <f>IF(AR21=TRUE,""," gp")</f>
        <v xml:space="preserve"> gp</v>
      </c>
      <c r="AA21" s="116">
        <f>IF(AR21=TRUE,"",V21*10000)</f>
        <v>30000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400"/>
      <c r="D22" s="401"/>
      <c r="E22" s="392" t="s">
        <v>614</v>
      </c>
      <c r="F22" s="393"/>
      <c r="G22" s="393"/>
      <c r="H22" s="393"/>
      <c r="I22" s="405" t="s">
        <v>1102</v>
      </c>
      <c r="J22" s="406"/>
      <c r="K22" s="406"/>
      <c r="L22" s="406"/>
      <c r="M22" s="407"/>
      <c r="N22" s="377" t="s">
        <v>644</v>
      </c>
      <c r="O22" s="377"/>
      <c r="P22" s="377"/>
      <c r="Q22" s="377"/>
      <c r="R22" s="377"/>
      <c r="S22" s="377"/>
      <c r="T22" s="377"/>
      <c r="U22" s="378"/>
      <c r="V22" s="286">
        <v>0</v>
      </c>
      <c r="W22" s="15" t="s">
        <v>11</v>
      </c>
      <c r="X22" s="376">
        <v>10000</v>
      </c>
      <c r="Y22" s="376"/>
      <c r="Z22" s="16" t="s">
        <v>57</v>
      </c>
      <c r="AA22" s="116">
        <f>V22*10000</f>
        <v>0</v>
      </c>
      <c r="AB22" s="5"/>
      <c r="AC22" s="5"/>
      <c r="AD22" s="255"/>
      <c r="AE22" s="255"/>
      <c r="AF22" s="255"/>
      <c r="AG22" s="255"/>
      <c r="AH22" s="255"/>
      <c r="AI22" s="255"/>
      <c r="AJ22" s="255"/>
      <c r="AK22" s="5"/>
      <c r="AL22" s="31"/>
      <c r="AM22" s="31"/>
      <c r="AN22" s="31"/>
      <c r="AO22" s="31"/>
      <c r="AP22" s="31"/>
      <c r="AQ22" s="31"/>
      <c r="AR22" s="31"/>
      <c r="AS22" s="35">
        <v>3</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400"/>
      <c r="D23" s="401"/>
      <c r="E23" s="392" t="s">
        <v>612</v>
      </c>
      <c r="F23" s="393"/>
      <c r="G23" s="393"/>
      <c r="H23" s="393"/>
      <c r="I23" s="212">
        <f>(AA19+AA25)/1000</f>
        <v>1370</v>
      </c>
      <c r="J23" s="213" t="s">
        <v>437</v>
      </c>
      <c r="K23" s="213"/>
      <c r="L23" s="213"/>
      <c r="M23" s="214"/>
      <c r="N23" s="377" t="s">
        <v>643</v>
      </c>
      <c r="O23" s="377"/>
      <c r="P23" s="377"/>
      <c r="Q23" s="377"/>
      <c r="R23" s="377"/>
      <c r="S23" s="377"/>
      <c r="T23" s="377"/>
      <c r="U23" s="378"/>
      <c r="V23" s="286">
        <v>0</v>
      </c>
      <c r="W23" s="15" t="s">
        <v>11</v>
      </c>
      <c r="X23" s="376">
        <v>10000</v>
      </c>
      <c r="Y23" s="376"/>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400"/>
      <c r="D24" s="401"/>
      <c r="E24" s="389" t="s">
        <v>613</v>
      </c>
      <c r="F24" s="390"/>
      <c r="G24" s="390"/>
      <c r="H24" s="391"/>
      <c r="I24" s="282">
        <v>120</v>
      </c>
      <c r="J24" s="283" t="s">
        <v>437</v>
      </c>
      <c r="K24" s="283"/>
      <c r="L24" s="283"/>
      <c r="M24" s="284"/>
      <c r="N24" s="385" t="str">
        <f>IF(I21="Shambling Undead","",(IF(I21="Necromantic Horror","",(IF(I21="Khemri Tomb Kings","",(IF(I21="Nurgle","","APOTECARIO")))))))</f>
        <v>APOTECARIO</v>
      </c>
      <c r="O24" s="385"/>
      <c r="P24" s="385"/>
      <c r="Q24" s="385"/>
      <c r="R24" s="385"/>
      <c r="S24" s="385"/>
      <c r="T24" s="385"/>
      <c r="U24" s="385"/>
      <c r="V24" s="287">
        <v>1</v>
      </c>
      <c r="W24" s="15" t="str">
        <f>IF(I21="Shambling Undead","",(IF(I21="Necromantic Horror","",(IF(I21="Khemri Tomb Kings","",(IF(I21="Nurgle","","x")))))))</f>
        <v>x</v>
      </c>
      <c r="X24" s="376">
        <f>IF(I21="Shambling Undead",-500,(IF(I21="Necromantic Horror",-500,(IF(I21="Khemri Tomb Kings",-500,(IF(I21="Nurgle",-500,50000)))))))</f>
        <v>50000</v>
      </c>
      <c r="Y24" s="376"/>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120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402"/>
      <c r="D25" s="403"/>
      <c r="E25" s="63" t="s">
        <v>1077</v>
      </c>
      <c r="F25" s="12"/>
      <c r="G25" s="12"/>
      <c r="H25" s="12"/>
      <c r="I25" s="129" t="s">
        <v>601</v>
      </c>
      <c r="J25" s="273" t="s">
        <v>602</v>
      </c>
      <c r="K25" s="273"/>
      <c r="L25" s="273"/>
      <c r="M25" s="12"/>
      <c r="N25" s="375"/>
      <c r="O25" s="375"/>
      <c r="P25" s="375"/>
      <c r="Q25" s="375"/>
      <c r="R25" s="375"/>
      <c r="S25" s="375"/>
      <c r="T25" s="375"/>
      <c r="U25" s="375"/>
      <c r="V25" s="86"/>
      <c r="W25" s="111"/>
      <c r="X25" s="85"/>
      <c r="Y25" s="64"/>
      <c r="Z25" s="112" t="s">
        <v>624</v>
      </c>
      <c r="AA25" s="113">
        <f>SUM(AA20:AA24)</f>
        <v>260000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40</v>
      </c>
      <c r="W33" s="242">
        <f t="shared" ref="W33:W48" si="30">IF(AM3=1,0,IF(AM3=5,50,IF(AM3=4,40,IF(AM3=3,30,IF(AM3=2,30,VLOOKUP($D3,$AZ:$BL,HLOOKUP(VLOOKUP(AM3,$AQ$32:$AS$87,2,FALSE),$AZ$1:$BL$2,2,FALSE),FALSE))))))</f>
        <v>20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20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20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20</v>
      </c>
      <c r="W37" s="242">
        <f t="shared" si="30"/>
        <v>20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20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30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20</v>
      </c>
      <c r="W45" s="242">
        <f t="shared" si="30"/>
        <v>30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6:W18 Y16: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5 Y3:Y15">
    <cfRule type="cellIs" dxfId="3"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X21" sqref="X21"/>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2</v>
      </c>
      <c r="B2" s="180">
        <f>SUM(AB:AB)</f>
        <v>3</v>
      </c>
      <c r="C2" s="181">
        <f>SUM(AC:AC)</f>
        <v>5</v>
      </c>
      <c r="D2" s="87" t="s">
        <v>630</v>
      </c>
      <c r="E2" s="172">
        <f>SUM(E6:E206)</f>
        <v>9</v>
      </c>
      <c r="F2" s="51" t="s">
        <v>15</v>
      </c>
      <c r="G2" s="170">
        <f>SUM(G7:G206)</f>
        <v>14</v>
      </c>
      <c r="H2" s="171">
        <f>SUM(H7:H206)</f>
        <v>19</v>
      </c>
      <c r="I2" s="51" t="s">
        <v>15</v>
      </c>
      <c r="J2" s="170">
        <f>SUM(J7:J206)</f>
        <v>14</v>
      </c>
      <c r="K2" s="169">
        <f>SUM(K7:K206)</f>
        <v>11</v>
      </c>
      <c r="L2" s="142" t="s">
        <v>15</v>
      </c>
      <c r="M2" s="167">
        <f>SUM(M7:M206)</f>
        <v>11</v>
      </c>
      <c r="N2" s="168">
        <f>SUM(N7:N206)</f>
        <v>8</v>
      </c>
      <c r="O2" s="142" t="s">
        <v>15</v>
      </c>
      <c r="P2" s="167">
        <f>SUM(P7:P206)</f>
        <v>3</v>
      </c>
      <c r="Q2" s="168">
        <f>SUM(Q7:Q206)</f>
        <v>0</v>
      </c>
      <c r="R2" s="142" t="s">
        <v>15</v>
      </c>
      <c r="S2" s="167">
        <f>SUM(S7:S206)</f>
        <v>0</v>
      </c>
      <c r="T2" s="166">
        <f>SUM(T7:T206)/AD2</f>
        <v>19.100000000000001</v>
      </c>
      <c r="U2" s="108" t="s">
        <v>16</v>
      </c>
      <c r="V2" s="68"/>
      <c r="W2" s="60"/>
      <c r="X2" s="60"/>
      <c r="Y2" s="70"/>
      <c r="AD2" s="58">
        <f>IF(A2+B2+C2=0,1,A2+B2+C2)</f>
        <v>10</v>
      </c>
    </row>
    <row r="3" spans="1:30" ht="13.5" thickBot="1" x14ac:dyDescent="0.25">
      <c r="A3" s="182">
        <f>A2/AD2</f>
        <v>0.2</v>
      </c>
      <c r="B3" s="183">
        <f>B2/AD2</f>
        <v>0.3</v>
      </c>
      <c r="C3" s="184">
        <f>C2/AD2</f>
        <v>0.5</v>
      </c>
      <c r="D3" s="88"/>
      <c r="E3" s="173">
        <f>E2/$AD2</f>
        <v>0.9</v>
      </c>
      <c r="F3" s="52" t="s">
        <v>15</v>
      </c>
      <c r="G3" s="174">
        <f>G2/$AD2</f>
        <v>1.4</v>
      </c>
      <c r="H3" s="175">
        <f>H2/$AD2</f>
        <v>1.9</v>
      </c>
      <c r="I3" s="118" t="s">
        <v>15</v>
      </c>
      <c r="J3" s="174">
        <f>J2/$AD2</f>
        <v>1.4</v>
      </c>
      <c r="K3" s="176">
        <f>K2/AD2</f>
        <v>1.1000000000000001</v>
      </c>
      <c r="L3" s="118" t="s">
        <v>15</v>
      </c>
      <c r="M3" s="177">
        <f>M2/AD2</f>
        <v>1.1000000000000001</v>
      </c>
      <c r="N3" s="178">
        <f>N2/AD2</f>
        <v>0.8</v>
      </c>
      <c r="O3" s="52" t="s">
        <v>15</v>
      </c>
      <c r="P3" s="177">
        <f>P2/AD2</f>
        <v>0.3</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12"/>
      <c r="B5" s="414"/>
      <c r="C5" s="413"/>
      <c r="D5" s="93" t="s">
        <v>629</v>
      </c>
      <c r="E5" s="94"/>
      <c r="F5" s="92" t="s">
        <v>6</v>
      </c>
      <c r="G5" s="95"/>
      <c r="H5" s="156"/>
      <c r="I5" s="132" t="s">
        <v>7</v>
      </c>
      <c r="J5" s="131"/>
      <c r="K5" s="134"/>
      <c r="L5" s="135" t="s">
        <v>87</v>
      </c>
      <c r="M5" s="136"/>
      <c r="N5" s="137"/>
      <c r="O5" s="135" t="s">
        <v>86</v>
      </c>
      <c r="P5" s="136"/>
      <c r="Q5" s="137"/>
      <c r="R5" s="135" t="s">
        <v>14</v>
      </c>
      <c r="S5" s="136"/>
      <c r="T5" s="412" t="s">
        <v>627</v>
      </c>
      <c r="U5" s="413"/>
      <c r="V5" s="412" t="s">
        <v>626</v>
      </c>
      <c r="W5" s="413"/>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10" t="str">
        <f>IF(AA7=1,"won",IF(AB7=1,"tied",IF(AC7=1,"lost","")))</f>
        <v>lost</v>
      </c>
      <c r="C7" s="411"/>
      <c r="D7" s="90" t="s">
        <v>1080</v>
      </c>
      <c r="E7" s="1">
        <v>0</v>
      </c>
      <c r="F7" s="76" t="s">
        <v>15</v>
      </c>
      <c r="G7" s="2">
        <v>1</v>
      </c>
      <c r="H7" s="158">
        <f t="shared" ref="H7:H38" si="0">K7+N7+Q7</f>
        <v>2</v>
      </c>
      <c r="I7" s="76" t="s">
        <v>15</v>
      </c>
      <c r="J7" s="162">
        <f t="shared" ref="J7:J38" si="1">M7+P7+S7</f>
        <v>2</v>
      </c>
      <c r="K7" s="153">
        <v>2</v>
      </c>
      <c r="L7" s="76" t="s">
        <v>15</v>
      </c>
      <c r="M7" s="154">
        <v>2</v>
      </c>
      <c r="N7" s="155"/>
      <c r="O7" s="76" t="s">
        <v>15</v>
      </c>
      <c r="P7" s="154"/>
      <c r="Q7" s="155"/>
      <c r="R7" s="76" t="s">
        <v>15</v>
      </c>
      <c r="S7" s="154"/>
      <c r="T7" s="3">
        <v>13</v>
      </c>
      <c r="U7" s="75" t="s">
        <v>16</v>
      </c>
      <c r="V7" s="3">
        <v>30</v>
      </c>
      <c r="W7" s="228" t="s">
        <v>17</v>
      </c>
      <c r="X7" s="270"/>
      <c r="Y7" s="231"/>
      <c r="AA7" s="227" t="b">
        <f>IF(E7&gt;G7,IF(G7&lt;&gt;"",1))</f>
        <v>0</v>
      </c>
      <c r="AB7" s="227" t="b">
        <f>IF(E7=G7,IF(G7&lt;&gt;"",1))</f>
        <v>0</v>
      </c>
      <c r="AC7" s="227">
        <f>IF(E7&lt;G7,IF(E7&lt;&gt;"",1))</f>
        <v>1</v>
      </c>
    </row>
    <row r="8" spans="1:30" s="62" customFormat="1" ht="18" customHeight="1" x14ac:dyDescent="0.2">
      <c r="A8" s="215">
        <f>A7+1</f>
        <v>2</v>
      </c>
      <c r="B8" s="415" t="str">
        <f>IF(AA8=1,"won",IF(AB8=1,"tied",IF(AC8=1,"lost","")))</f>
        <v>won</v>
      </c>
      <c r="C8" s="416"/>
      <c r="D8" s="216" t="s">
        <v>1081</v>
      </c>
      <c r="E8" s="217">
        <v>2</v>
      </c>
      <c r="F8" s="218" t="s">
        <v>15</v>
      </c>
      <c r="G8" s="219">
        <v>0</v>
      </c>
      <c r="H8" s="220">
        <f t="shared" si="0"/>
        <v>0</v>
      </c>
      <c r="I8" s="218" t="s">
        <v>15</v>
      </c>
      <c r="J8" s="221">
        <f t="shared" si="1"/>
        <v>0</v>
      </c>
      <c r="K8" s="222"/>
      <c r="L8" s="218" t="s">
        <v>15</v>
      </c>
      <c r="M8" s="223"/>
      <c r="N8" s="224"/>
      <c r="O8" s="218" t="s">
        <v>15</v>
      </c>
      <c r="P8" s="223"/>
      <c r="Q8" s="224"/>
      <c r="R8" s="218" t="s">
        <v>15</v>
      </c>
      <c r="S8" s="223"/>
      <c r="T8" s="225">
        <v>16</v>
      </c>
      <c r="U8" s="226" t="s">
        <v>16</v>
      </c>
      <c r="V8" s="225">
        <v>80</v>
      </c>
      <c r="W8" s="229" t="s">
        <v>17</v>
      </c>
      <c r="X8" s="271"/>
      <c r="Y8" s="231"/>
      <c r="AA8" s="62">
        <f>IF(E8&gt;G8,IF(G8&lt;&gt;"",1))</f>
        <v>1</v>
      </c>
      <c r="AB8" s="62" t="b">
        <f>IF(E8=G8,IF(G8&lt;&gt;"",1))</f>
        <v>0</v>
      </c>
      <c r="AC8" s="62" t="b">
        <f>IF(E8&lt;G8,IF(E8&lt;&gt;"",1))</f>
        <v>0</v>
      </c>
    </row>
    <row r="9" spans="1:30" s="62" customFormat="1" ht="18" customHeight="1" x14ac:dyDescent="0.2">
      <c r="A9" s="104">
        <f t="shared" ref="A9:A72" si="2">A8+1</f>
        <v>3</v>
      </c>
      <c r="B9" s="410" t="str">
        <f t="shared" ref="B9:B72" si="3">IF(AA9=1,"won",IF(AB9=1,"tied",IF(AC9=1,"lost","")))</f>
        <v>lost</v>
      </c>
      <c r="C9" s="411"/>
      <c r="D9" s="90" t="s">
        <v>1082</v>
      </c>
      <c r="E9" s="1">
        <v>1</v>
      </c>
      <c r="F9" s="76" t="s">
        <v>15</v>
      </c>
      <c r="G9" s="2">
        <v>3</v>
      </c>
      <c r="H9" s="158">
        <f t="shared" si="0"/>
        <v>3</v>
      </c>
      <c r="I9" s="76" t="s">
        <v>15</v>
      </c>
      <c r="J9" s="162">
        <f t="shared" si="1"/>
        <v>3</v>
      </c>
      <c r="K9" s="153"/>
      <c r="L9" s="76" t="s">
        <v>15</v>
      </c>
      <c r="M9" s="154">
        <v>3</v>
      </c>
      <c r="N9" s="155">
        <v>3</v>
      </c>
      <c r="O9" s="76" t="s">
        <v>15</v>
      </c>
      <c r="P9" s="154"/>
      <c r="Q9" s="155"/>
      <c r="R9" s="76" t="s">
        <v>15</v>
      </c>
      <c r="S9" s="154"/>
      <c r="T9" s="3">
        <v>23</v>
      </c>
      <c r="U9" s="75" t="s">
        <v>16</v>
      </c>
      <c r="V9" s="3">
        <v>50</v>
      </c>
      <c r="W9" s="228" t="s">
        <v>17</v>
      </c>
      <c r="X9" s="270" t="s">
        <v>1086</v>
      </c>
      <c r="Y9" s="231"/>
      <c r="AA9" s="62" t="b">
        <f t="shared" ref="AA9:AA72" si="4">IF(E9&gt;G9,IF(G9&lt;&gt;"",1))</f>
        <v>0</v>
      </c>
      <c r="AB9" s="62" t="b">
        <f t="shared" ref="AB9:AB72" si="5">IF(E9=G9,IF(G9&lt;&gt;"",1))</f>
        <v>0</v>
      </c>
      <c r="AC9" s="62">
        <f t="shared" ref="AC9:AC72" si="6">IF(E9&lt;G9,IF(E9&lt;&gt;"",1))</f>
        <v>1</v>
      </c>
    </row>
    <row r="10" spans="1:30" s="62" customFormat="1" ht="18" customHeight="1" x14ac:dyDescent="0.2">
      <c r="A10" s="104">
        <f t="shared" si="2"/>
        <v>4</v>
      </c>
      <c r="B10" s="410" t="str">
        <f t="shared" si="3"/>
        <v>tied</v>
      </c>
      <c r="C10" s="411"/>
      <c r="D10" s="90" t="s">
        <v>1083</v>
      </c>
      <c r="E10" s="1">
        <v>1</v>
      </c>
      <c r="F10" s="76" t="s">
        <v>15</v>
      </c>
      <c r="G10" s="2">
        <v>1</v>
      </c>
      <c r="H10" s="158">
        <f t="shared" si="0"/>
        <v>0</v>
      </c>
      <c r="I10" s="76" t="s">
        <v>15</v>
      </c>
      <c r="J10" s="162">
        <f t="shared" si="1"/>
        <v>0</v>
      </c>
      <c r="K10" s="153"/>
      <c r="L10" s="76" t="s">
        <v>15</v>
      </c>
      <c r="M10" s="154"/>
      <c r="N10" s="155"/>
      <c r="O10" s="76" t="s">
        <v>15</v>
      </c>
      <c r="P10" s="154"/>
      <c r="Q10" s="155"/>
      <c r="R10" s="76" t="s">
        <v>15</v>
      </c>
      <c r="S10" s="154"/>
      <c r="T10" s="3">
        <v>19</v>
      </c>
      <c r="U10" s="75" t="s">
        <v>16</v>
      </c>
      <c r="V10" s="3">
        <v>50</v>
      </c>
      <c r="W10" s="228" t="s">
        <v>17</v>
      </c>
      <c r="X10" s="270" t="s">
        <v>1087</v>
      </c>
      <c r="Y10" s="231"/>
      <c r="AA10" s="62" t="b">
        <f t="shared" si="4"/>
        <v>0</v>
      </c>
      <c r="AB10" s="62">
        <f t="shared" si="5"/>
        <v>1</v>
      </c>
      <c r="AC10" s="62" t="b">
        <f t="shared" si="6"/>
        <v>0</v>
      </c>
    </row>
    <row r="11" spans="1:30" s="62" customFormat="1" ht="18" customHeight="1" x14ac:dyDescent="0.2">
      <c r="A11" s="104">
        <f t="shared" si="2"/>
        <v>5</v>
      </c>
      <c r="B11" s="410" t="str">
        <f t="shared" si="3"/>
        <v>lost</v>
      </c>
      <c r="C11" s="411"/>
      <c r="D11" s="90" t="s">
        <v>1084</v>
      </c>
      <c r="E11" s="1">
        <v>0</v>
      </c>
      <c r="F11" s="76" t="s">
        <v>15</v>
      </c>
      <c r="G11" s="2">
        <v>3</v>
      </c>
      <c r="H11" s="158">
        <f t="shared" si="0"/>
        <v>3</v>
      </c>
      <c r="I11" s="76" t="s">
        <v>15</v>
      </c>
      <c r="J11" s="162">
        <f t="shared" si="1"/>
        <v>4</v>
      </c>
      <c r="K11" s="153">
        <v>1</v>
      </c>
      <c r="L11" s="76" t="s">
        <v>15</v>
      </c>
      <c r="M11" s="154">
        <v>3</v>
      </c>
      <c r="N11" s="155">
        <v>2</v>
      </c>
      <c r="O11" s="76" t="s">
        <v>15</v>
      </c>
      <c r="P11" s="154">
        <v>1</v>
      </c>
      <c r="Q11" s="155"/>
      <c r="R11" s="76" t="s">
        <v>15</v>
      </c>
      <c r="S11" s="154"/>
      <c r="T11" s="3">
        <v>28</v>
      </c>
      <c r="U11" s="75" t="s">
        <v>16</v>
      </c>
      <c r="V11" s="3">
        <v>50</v>
      </c>
      <c r="W11" s="228" t="s">
        <v>17</v>
      </c>
      <c r="X11" s="270" t="s">
        <v>1088</v>
      </c>
      <c r="Y11" s="231"/>
      <c r="AA11" s="62" t="b">
        <f t="shared" si="4"/>
        <v>0</v>
      </c>
      <c r="AB11" s="62" t="b">
        <f t="shared" si="5"/>
        <v>0</v>
      </c>
      <c r="AC11" s="62">
        <f t="shared" si="6"/>
        <v>1</v>
      </c>
    </row>
    <row r="12" spans="1:30" s="62" customFormat="1" ht="18" customHeight="1" x14ac:dyDescent="0.2">
      <c r="A12" s="104">
        <f t="shared" si="2"/>
        <v>6</v>
      </c>
      <c r="B12" s="410" t="str">
        <f t="shared" si="3"/>
        <v>tied</v>
      </c>
      <c r="C12" s="411"/>
      <c r="D12" s="90" t="s">
        <v>1085</v>
      </c>
      <c r="E12" s="1">
        <v>1</v>
      </c>
      <c r="F12" s="76" t="s">
        <v>15</v>
      </c>
      <c r="G12" s="2">
        <v>1</v>
      </c>
      <c r="H12" s="158">
        <f t="shared" si="0"/>
        <v>2</v>
      </c>
      <c r="I12" s="76" t="s">
        <v>15</v>
      </c>
      <c r="J12" s="162">
        <f t="shared" si="1"/>
        <v>1</v>
      </c>
      <c r="K12" s="153">
        <v>1</v>
      </c>
      <c r="L12" s="76" t="s">
        <v>15</v>
      </c>
      <c r="M12" s="154">
        <v>1</v>
      </c>
      <c r="N12" s="155">
        <v>1</v>
      </c>
      <c r="O12" s="76" t="s">
        <v>15</v>
      </c>
      <c r="P12" s="154"/>
      <c r="Q12" s="155"/>
      <c r="R12" s="76" t="s">
        <v>15</v>
      </c>
      <c r="S12" s="154"/>
      <c r="T12" s="3">
        <v>16</v>
      </c>
      <c r="U12" s="75" t="s">
        <v>16</v>
      </c>
      <c r="V12" s="3">
        <v>60</v>
      </c>
      <c r="W12" s="228" t="s">
        <v>17</v>
      </c>
      <c r="X12" s="270"/>
      <c r="Y12" s="231"/>
      <c r="AA12" s="62" t="b">
        <f t="shared" si="4"/>
        <v>0</v>
      </c>
      <c r="AB12" s="62">
        <f t="shared" si="5"/>
        <v>1</v>
      </c>
      <c r="AC12" s="62" t="b">
        <f t="shared" si="6"/>
        <v>0</v>
      </c>
    </row>
    <row r="13" spans="1:30" s="62" customFormat="1" ht="18" customHeight="1" x14ac:dyDescent="0.2">
      <c r="A13" s="104">
        <f t="shared" si="2"/>
        <v>7</v>
      </c>
      <c r="B13" s="410" t="str">
        <f t="shared" si="3"/>
        <v>won</v>
      </c>
      <c r="C13" s="411"/>
      <c r="D13" s="90" t="s">
        <v>1103</v>
      </c>
      <c r="E13" s="1">
        <v>2</v>
      </c>
      <c r="F13" s="76" t="s">
        <v>15</v>
      </c>
      <c r="G13" s="2">
        <v>1</v>
      </c>
      <c r="H13" s="158">
        <f t="shared" si="0"/>
        <v>1</v>
      </c>
      <c r="I13" s="76" t="s">
        <v>15</v>
      </c>
      <c r="J13" s="162">
        <f t="shared" si="1"/>
        <v>0</v>
      </c>
      <c r="K13" s="153">
        <v>1</v>
      </c>
      <c r="L13" s="76" t="s">
        <v>15</v>
      </c>
      <c r="M13" s="154"/>
      <c r="N13" s="155"/>
      <c r="O13" s="76" t="s">
        <v>15</v>
      </c>
      <c r="P13" s="154"/>
      <c r="Q13" s="155"/>
      <c r="R13" s="76" t="s">
        <v>15</v>
      </c>
      <c r="S13" s="154"/>
      <c r="T13" s="3">
        <v>13</v>
      </c>
      <c r="U13" s="75" t="s">
        <v>16</v>
      </c>
      <c r="V13" s="3">
        <v>20</v>
      </c>
      <c r="W13" s="228" t="s">
        <v>17</v>
      </c>
      <c r="X13" s="270" t="s">
        <v>1104</v>
      </c>
      <c r="Y13" s="231"/>
      <c r="AA13" s="62">
        <f t="shared" si="4"/>
        <v>1</v>
      </c>
      <c r="AB13" s="62" t="b">
        <f t="shared" si="5"/>
        <v>0</v>
      </c>
      <c r="AC13" s="62" t="b">
        <f t="shared" si="6"/>
        <v>0</v>
      </c>
    </row>
    <row r="14" spans="1:30" s="62" customFormat="1" ht="18" customHeight="1" x14ac:dyDescent="0.2">
      <c r="A14" s="104">
        <f t="shared" si="2"/>
        <v>8</v>
      </c>
      <c r="B14" s="410" t="str">
        <f t="shared" si="3"/>
        <v>tied</v>
      </c>
      <c r="C14" s="411"/>
      <c r="D14" s="90" t="s">
        <v>1106</v>
      </c>
      <c r="E14" s="1">
        <v>1</v>
      </c>
      <c r="F14" s="76" t="s">
        <v>15</v>
      </c>
      <c r="G14" s="2">
        <v>1</v>
      </c>
      <c r="H14" s="158">
        <f t="shared" si="0"/>
        <v>6</v>
      </c>
      <c r="I14" s="76" t="s">
        <v>15</v>
      </c>
      <c r="J14" s="162">
        <f t="shared" si="1"/>
        <v>2</v>
      </c>
      <c r="K14" s="153">
        <v>6</v>
      </c>
      <c r="L14" s="76" t="s">
        <v>15</v>
      </c>
      <c r="M14" s="154">
        <v>1</v>
      </c>
      <c r="N14" s="155"/>
      <c r="O14" s="76" t="s">
        <v>15</v>
      </c>
      <c r="P14" s="154">
        <v>1</v>
      </c>
      <c r="Q14" s="155"/>
      <c r="R14" s="76" t="s">
        <v>15</v>
      </c>
      <c r="S14" s="154"/>
      <c r="T14" s="3">
        <v>32</v>
      </c>
      <c r="U14" s="75" t="s">
        <v>16</v>
      </c>
      <c r="V14" s="3">
        <v>50</v>
      </c>
      <c r="W14" s="228" t="s">
        <v>17</v>
      </c>
      <c r="X14" s="270" t="s">
        <v>1107</v>
      </c>
      <c r="Y14" s="231"/>
      <c r="AA14" s="62" t="b">
        <f t="shared" si="4"/>
        <v>0</v>
      </c>
      <c r="AB14" s="62">
        <f t="shared" si="5"/>
        <v>1</v>
      </c>
      <c r="AC14" s="62" t="b">
        <f t="shared" si="6"/>
        <v>0</v>
      </c>
    </row>
    <row r="15" spans="1:30" s="62" customFormat="1" ht="18" customHeight="1" x14ac:dyDescent="0.2">
      <c r="A15" s="104">
        <f t="shared" si="2"/>
        <v>9</v>
      </c>
      <c r="B15" s="410" t="str">
        <f t="shared" si="3"/>
        <v>lost</v>
      </c>
      <c r="C15" s="411"/>
      <c r="D15" s="90" t="s">
        <v>1109</v>
      </c>
      <c r="E15" s="1">
        <v>1</v>
      </c>
      <c r="F15" s="76" t="s">
        <v>15</v>
      </c>
      <c r="G15" s="2">
        <v>2</v>
      </c>
      <c r="H15" s="158">
        <f t="shared" si="0"/>
        <v>0</v>
      </c>
      <c r="I15" s="76" t="s">
        <v>15</v>
      </c>
      <c r="J15" s="162">
        <f t="shared" si="1"/>
        <v>1</v>
      </c>
      <c r="K15" s="153"/>
      <c r="L15" s="76" t="s">
        <v>15</v>
      </c>
      <c r="M15" s="154"/>
      <c r="N15" s="155"/>
      <c r="O15" s="76" t="s">
        <v>15</v>
      </c>
      <c r="P15" s="154">
        <v>1</v>
      </c>
      <c r="Q15" s="155"/>
      <c r="R15" s="76" t="s">
        <v>15</v>
      </c>
      <c r="S15" s="154"/>
      <c r="T15" s="3">
        <v>19</v>
      </c>
      <c r="U15" s="75" t="s">
        <v>16</v>
      </c>
      <c r="V15" s="3">
        <v>40</v>
      </c>
      <c r="W15" s="228" t="s">
        <v>17</v>
      </c>
      <c r="X15" s="270" t="s">
        <v>1110</v>
      </c>
      <c r="Y15" s="231"/>
      <c r="AA15" s="62" t="b">
        <f t="shared" si="4"/>
        <v>0</v>
      </c>
      <c r="AB15" s="62" t="b">
        <f t="shared" si="5"/>
        <v>0</v>
      </c>
      <c r="AC15" s="62">
        <f t="shared" si="6"/>
        <v>1</v>
      </c>
    </row>
    <row r="16" spans="1:30" s="62" customFormat="1" ht="18" customHeight="1" x14ac:dyDescent="0.2">
      <c r="A16" s="104">
        <f t="shared" si="2"/>
        <v>10</v>
      </c>
      <c r="B16" s="410" t="str">
        <f t="shared" si="3"/>
        <v>lost</v>
      </c>
      <c r="C16" s="411"/>
      <c r="D16" s="90" t="s">
        <v>1111</v>
      </c>
      <c r="E16" s="1">
        <v>0</v>
      </c>
      <c r="F16" s="76" t="s">
        <v>15</v>
      </c>
      <c r="G16" s="2">
        <v>1</v>
      </c>
      <c r="H16" s="158">
        <f t="shared" si="0"/>
        <v>2</v>
      </c>
      <c r="I16" s="76" t="s">
        <v>15</v>
      </c>
      <c r="J16" s="162">
        <f t="shared" si="1"/>
        <v>1</v>
      </c>
      <c r="K16" s="153"/>
      <c r="L16" s="76" t="s">
        <v>15</v>
      </c>
      <c r="M16" s="154">
        <v>1</v>
      </c>
      <c r="N16" s="155">
        <v>2</v>
      </c>
      <c r="O16" s="76" t="s">
        <v>15</v>
      </c>
      <c r="P16" s="154"/>
      <c r="Q16" s="155"/>
      <c r="R16" s="76" t="s">
        <v>15</v>
      </c>
      <c r="S16" s="154"/>
      <c r="T16" s="3">
        <v>12</v>
      </c>
      <c r="U16" s="75" t="s">
        <v>16</v>
      </c>
      <c r="V16" s="3">
        <v>50</v>
      </c>
      <c r="W16" s="228" t="s">
        <v>17</v>
      </c>
      <c r="X16" s="270" t="s">
        <v>1112</v>
      </c>
      <c r="Y16" s="231"/>
      <c r="AA16" s="62" t="b">
        <f t="shared" si="4"/>
        <v>0</v>
      </c>
      <c r="AB16" s="62" t="b">
        <f t="shared" si="5"/>
        <v>0</v>
      </c>
      <c r="AC16" s="62">
        <f t="shared" si="6"/>
        <v>1</v>
      </c>
    </row>
    <row r="17" spans="1:29" s="62" customFormat="1" ht="18" customHeight="1" x14ac:dyDescent="0.2">
      <c r="A17" s="104">
        <f t="shared" si="2"/>
        <v>11</v>
      </c>
      <c r="B17" s="410" t="str">
        <f t="shared" si="3"/>
        <v/>
      </c>
      <c r="C17" s="411"/>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10" t="str">
        <f t="shared" si="3"/>
        <v/>
      </c>
      <c r="C18" s="411"/>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10" t="str">
        <f t="shared" si="3"/>
        <v/>
      </c>
      <c r="C19" s="411"/>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10" t="str">
        <f t="shared" si="3"/>
        <v/>
      </c>
      <c r="C20" s="411"/>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10" t="str">
        <f t="shared" si="3"/>
        <v/>
      </c>
      <c r="C21" s="411"/>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10" t="str">
        <f t="shared" si="3"/>
        <v/>
      </c>
      <c r="C22" s="411"/>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10" t="str">
        <f t="shared" si="3"/>
        <v/>
      </c>
      <c r="C23" s="411"/>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10" t="str">
        <f t="shared" si="3"/>
        <v/>
      </c>
      <c r="C24" s="411"/>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10" t="str">
        <f t="shared" si="3"/>
        <v/>
      </c>
      <c r="C25" s="411"/>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10" t="str">
        <f t="shared" si="3"/>
        <v/>
      </c>
      <c r="C26" s="411"/>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10" t="str">
        <f t="shared" si="3"/>
        <v/>
      </c>
      <c r="C27" s="411"/>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10" t="str">
        <f t="shared" si="3"/>
        <v/>
      </c>
      <c r="C28" s="411"/>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10" t="str">
        <f t="shared" si="3"/>
        <v/>
      </c>
      <c r="C29" s="411"/>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10" t="str">
        <f t="shared" si="3"/>
        <v/>
      </c>
      <c r="C30" s="411"/>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10" t="str">
        <f t="shared" si="3"/>
        <v/>
      </c>
      <c r="C31" s="411"/>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10" t="str">
        <f t="shared" si="3"/>
        <v/>
      </c>
      <c r="C32" s="411"/>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10" t="str">
        <f t="shared" si="3"/>
        <v/>
      </c>
      <c r="C33" s="411"/>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10" t="str">
        <f t="shared" si="3"/>
        <v/>
      </c>
      <c r="C34" s="411"/>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10" t="str">
        <f t="shared" si="3"/>
        <v/>
      </c>
      <c r="C35" s="411"/>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10" t="str">
        <f t="shared" si="3"/>
        <v/>
      </c>
      <c r="C36" s="411"/>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10" t="str">
        <f t="shared" si="3"/>
        <v/>
      </c>
      <c r="C37" s="411"/>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10" t="str">
        <f t="shared" si="3"/>
        <v/>
      </c>
      <c r="C38" s="411"/>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10" t="str">
        <f t="shared" si="3"/>
        <v/>
      </c>
      <c r="C39" s="411"/>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10" t="str">
        <f t="shared" si="3"/>
        <v/>
      </c>
      <c r="C40" s="411"/>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10" t="str">
        <f t="shared" si="3"/>
        <v/>
      </c>
      <c r="C41" s="411"/>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10" t="str">
        <f t="shared" si="3"/>
        <v/>
      </c>
      <c r="C42" s="411"/>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10" t="str">
        <f t="shared" si="3"/>
        <v/>
      </c>
      <c r="C43" s="411"/>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10" t="str">
        <f t="shared" si="3"/>
        <v/>
      </c>
      <c r="C44" s="411"/>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10" t="str">
        <f t="shared" si="3"/>
        <v/>
      </c>
      <c r="C45" s="411"/>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10" t="str">
        <f t="shared" si="3"/>
        <v/>
      </c>
      <c r="C46" s="411"/>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10" t="str">
        <f t="shared" si="3"/>
        <v/>
      </c>
      <c r="C47" s="411"/>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10" t="str">
        <f t="shared" si="3"/>
        <v/>
      </c>
      <c r="C48" s="411"/>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10" t="str">
        <f t="shared" si="3"/>
        <v/>
      </c>
      <c r="C49" s="411"/>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10" t="str">
        <f t="shared" si="3"/>
        <v/>
      </c>
      <c r="C50" s="411"/>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10" t="str">
        <f t="shared" si="3"/>
        <v/>
      </c>
      <c r="C51" s="411"/>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10" t="str">
        <f t="shared" si="3"/>
        <v/>
      </c>
      <c r="C52" s="411"/>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10" t="str">
        <f t="shared" si="3"/>
        <v/>
      </c>
      <c r="C53" s="411"/>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10" t="str">
        <f t="shared" si="3"/>
        <v/>
      </c>
      <c r="C54" s="411"/>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10" t="str">
        <f t="shared" si="3"/>
        <v/>
      </c>
      <c r="C55" s="411"/>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10" t="str">
        <f t="shared" si="3"/>
        <v/>
      </c>
      <c r="C56" s="411"/>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10" t="str">
        <f t="shared" si="3"/>
        <v/>
      </c>
      <c r="C57" s="411"/>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10" t="str">
        <f t="shared" si="3"/>
        <v/>
      </c>
      <c r="C58" s="411"/>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10" t="str">
        <f t="shared" si="3"/>
        <v/>
      </c>
      <c r="C59" s="411"/>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10" t="str">
        <f t="shared" si="3"/>
        <v/>
      </c>
      <c r="C60" s="411"/>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10" t="str">
        <f t="shared" si="3"/>
        <v/>
      </c>
      <c r="C61" s="411"/>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10" t="str">
        <f t="shared" si="3"/>
        <v/>
      </c>
      <c r="C62" s="411"/>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10" t="str">
        <f t="shared" si="3"/>
        <v/>
      </c>
      <c r="C63" s="411"/>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10" t="str">
        <f t="shared" si="3"/>
        <v/>
      </c>
      <c r="C64" s="411"/>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10" t="str">
        <f t="shared" si="3"/>
        <v/>
      </c>
      <c r="C65" s="411"/>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10" t="str">
        <f t="shared" si="3"/>
        <v/>
      </c>
      <c r="C66" s="411"/>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10" t="str">
        <f t="shared" si="3"/>
        <v/>
      </c>
      <c r="C67" s="411"/>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10" t="str">
        <f t="shared" si="3"/>
        <v/>
      </c>
      <c r="C68" s="411"/>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10" t="str">
        <f t="shared" si="3"/>
        <v/>
      </c>
      <c r="C69" s="411"/>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10" t="str">
        <f t="shared" si="3"/>
        <v/>
      </c>
      <c r="C70" s="411"/>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10" t="str">
        <f t="shared" si="3"/>
        <v/>
      </c>
      <c r="C71" s="411"/>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10" t="str">
        <f t="shared" si="3"/>
        <v/>
      </c>
      <c r="C72" s="411"/>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10" t="str">
        <f t="shared" ref="B73:B136" si="12">IF(AA73=1,"won",IF(AB73=1,"tied",IF(AC73=1,"lost","")))</f>
        <v/>
      </c>
      <c r="C73" s="411"/>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10" t="str">
        <f t="shared" si="12"/>
        <v/>
      </c>
      <c r="C74" s="411"/>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10" t="str">
        <f t="shared" si="12"/>
        <v/>
      </c>
      <c r="C75" s="411"/>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10" t="str">
        <f t="shared" si="12"/>
        <v/>
      </c>
      <c r="C76" s="411"/>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10" t="str">
        <f t="shared" si="12"/>
        <v/>
      </c>
      <c r="C77" s="411"/>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10" t="str">
        <f t="shared" si="12"/>
        <v/>
      </c>
      <c r="C78" s="411"/>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10" t="str">
        <f t="shared" si="12"/>
        <v/>
      </c>
      <c r="C79" s="411"/>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10" t="str">
        <f t="shared" si="12"/>
        <v/>
      </c>
      <c r="C80" s="411"/>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10" t="str">
        <f t="shared" si="12"/>
        <v/>
      </c>
      <c r="C81" s="411"/>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10" t="str">
        <f t="shared" si="12"/>
        <v/>
      </c>
      <c r="C82" s="411"/>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10" t="str">
        <f t="shared" si="12"/>
        <v/>
      </c>
      <c r="C83" s="411"/>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10" t="str">
        <f t="shared" si="12"/>
        <v/>
      </c>
      <c r="C84" s="411"/>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10" t="str">
        <f t="shared" si="12"/>
        <v/>
      </c>
      <c r="C85" s="411"/>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10" t="str">
        <f t="shared" si="12"/>
        <v/>
      </c>
      <c r="C86" s="411"/>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10" t="str">
        <f t="shared" si="12"/>
        <v/>
      </c>
      <c r="C87" s="411"/>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10" t="str">
        <f t="shared" si="12"/>
        <v/>
      </c>
      <c r="C88" s="411"/>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10" t="str">
        <f t="shared" si="12"/>
        <v/>
      </c>
      <c r="C89" s="411"/>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10" t="str">
        <f t="shared" si="12"/>
        <v/>
      </c>
      <c r="C90" s="411"/>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10" t="str">
        <f t="shared" si="12"/>
        <v/>
      </c>
      <c r="C91" s="411"/>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10" t="str">
        <f t="shared" si="12"/>
        <v/>
      </c>
      <c r="C92" s="411"/>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10" t="str">
        <f t="shared" si="12"/>
        <v/>
      </c>
      <c r="C93" s="411"/>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10" t="str">
        <f t="shared" si="12"/>
        <v/>
      </c>
      <c r="C94" s="411"/>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10" t="str">
        <f t="shared" si="12"/>
        <v/>
      </c>
      <c r="C95" s="411"/>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10" t="str">
        <f t="shared" si="12"/>
        <v/>
      </c>
      <c r="C96" s="411"/>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10" t="str">
        <f t="shared" si="12"/>
        <v/>
      </c>
      <c r="C97" s="411"/>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10" t="str">
        <f t="shared" si="12"/>
        <v/>
      </c>
      <c r="C98" s="411"/>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10" t="str">
        <f t="shared" si="12"/>
        <v/>
      </c>
      <c r="C99" s="411"/>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10" t="str">
        <f t="shared" si="12"/>
        <v/>
      </c>
      <c r="C100" s="411"/>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10" t="str">
        <f t="shared" si="12"/>
        <v/>
      </c>
      <c r="C101" s="411"/>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10" t="str">
        <f t="shared" si="12"/>
        <v/>
      </c>
      <c r="C102" s="411"/>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10" t="str">
        <f t="shared" si="12"/>
        <v/>
      </c>
      <c r="C103" s="411"/>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10" t="str">
        <f t="shared" si="12"/>
        <v/>
      </c>
      <c r="C104" s="411"/>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10" t="str">
        <f t="shared" si="12"/>
        <v/>
      </c>
      <c r="C105" s="411"/>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10" t="str">
        <f t="shared" si="12"/>
        <v/>
      </c>
      <c r="C106" s="411"/>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10" t="str">
        <f t="shared" si="12"/>
        <v/>
      </c>
      <c r="C107" s="411"/>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10" t="str">
        <f t="shared" si="12"/>
        <v/>
      </c>
      <c r="C108" s="411"/>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10" t="str">
        <f t="shared" si="12"/>
        <v/>
      </c>
      <c r="C109" s="411"/>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10" t="str">
        <f t="shared" si="12"/>
        <v/>
      </c>
      <c r="C110" s="411"/>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10" t="str">
        <f t="shared" si="12"/>
        <v/>
      </c>
      <c r="C111" s="411"/>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10" t="str">
        <f t="shared" si="12"/>
        <v/>
      </c>
      <c r="C112" s="411"/>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10" t="str">
        <f t="shared" si="12"/>
        <v/>
      </c>
      <c r="C113" s="411"/>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10" t="str">
        <f t="shared" si="12"/>
        <v/>
      </c>
      <c r="C114" s="411"/>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10" t="str">
        <f t="shared" si="12"/>
        <v/>
      </c>
      <c r="C115" s="411"/>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10" t="str">
        <f t="shared" si="12"/>
        <v/>
      </c>
      <c r="C116" s="411"/>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10" t="str">
        <f t="shared" si="12"/>
        <v/>
      </c>
      <c r="C117" s="411"/>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10" t="str">
        <f t="shared" si="12"/>
        <v/>
      </c>
      <c r="C118" s="411"/>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10" t="str">
        <f t="shared" si="12"/>
        <v/>
      </c>
      <c r="C119" s="411"/>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10" t="str">
        <f t="shared" si="12"/>
        <v/>
      </c>
      <c r="C120" s="411"/>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10" t="str">
        <f t="shared" si="12"/>
        <v/>
      </c>
      <c r="C121" s="411"/>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10" t="str">
        <f t="shared" si="12"/>
        <v/>
      </c>
      <c r="C122" s="411"/>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10" t="str">
        <f t="shared" si="12"/>
        <v/>
      </c>
      <c r="C123" s="411"/>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10" t="str">
        <f t="shared" si="12"/>
        <v/>
      </c>
      <c r="C124" s="411"/>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10" t="str">
        <f t="shared" si="12"/>
        <v/>
      </c>
      <c r="C125" s="411"/>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10" t="str">
        <f t="shared" si="12"/>
        <v/>
      </c>
      <c r="C126" s="411"/>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10" t="str">
        <f t="shared" si="12"/>
        <v/>
      </c>
      <c r="C127" s="411"/>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10" t="str">
        <f t="shared" si="12"/>
        <v/>
      </c>
      <c r="C128" s="411"/>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10" t="str">
        <f t="shared" si="12"/>
        <v/>
      </c>
      <c r="C129" s="411"/>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10" t="str">
        <f t="shared" si="12"/>
        <v/>
      </c>
      <c r="C130" s="411"/>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10" t="str">
        <f t="shared" si="12"/>
        <v/>
      </c>
      <c r="C131" s="411"/>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10" t="str">
        <f t="shared" si="12"/>
        <v/>
      </c>
      <c r="C132" s="411"/>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10" t="str">
        <f t="shared" si="12"/>
        <v/>
      </c>
      <c r="C133" s="411"/>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10" t="str">
        <f t="shared" si="12"/>
        <v/>
      </c>
      <c r="C134" s="411"/>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10" t="str">
        <f t="shared" si="12"/>
        <v/>
      </c>
      <c r="C135" s="411"/>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10" t="str">
        <f t="shared" si="12"/>
        <v/>
      </c>
      <c r="C136" s="411"/>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10" t="str">
        <f t="shared" ref="B137:B200" si="19">IF(AA137=1,"won",IF(AB137=1,"tied",IF(AC137=1,"lost","")))</f>
        <v/>
      </c>
      <c r="C137" s="411"/>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10" t="str">
        <f t="shared" si="19"/>
        <v/>
      </c>
      <c r="C138" s="411"/>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10" t="str">
        <f t="shared" si="19"/>
        <v/>
      </c>
      <c r="C139" s="411"/>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10" t="str">
        <f t="shared" si="19"/>
        <v/>
      </c>
      <c r="C140" s="411"/>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10" t="str">
        <f t="shared" si="19"/>
        <v/>
      </c>
      <c r="C141" s="411"/>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10" t="str">
        <f t="shared" si="19"/>
        <v/>
      </c>
      <c r="C142" s="411"/>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10" t="str">
        <f t="shared" si="19"/>
        <v/>
      </c>
      <c r="C143" s="411"/>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10" t="str">
        <f t="shared" si="19"/>
        <v/>
      </c>
      <c r="C144" s="411"/>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10" t="str">
        <f t="shared" si="19"/>
        <v/>
      </c>
      <c r="C145" s="411"/>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10" t="str">
        <f t="shared" si="19"/>
        <v/>
      </c>
      <c r="C146" s="411"/>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10" t="str">
        <f t="shared" si="19"/>
        <v/>
      </c>
      <c r="C147" s="411"/>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10" t="str">
        <f t="shared" si="19"/>
        <v/>
      </c>
      <c r="C148" s="411"/>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10" t="str">
        <f t="shared" si="19"/>
        <v/>
      </c>
      <c r="C149" s="411"/>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10" t="str">
        <f t="shared" si="19"/>
        <v/>
      </c>
      <c r="C150" s="411"/>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10" t="str">
        <f t="shared" si="19"/>
        <v/>
      </c>
      <c r="C151" s="411"/>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10" t="str">
        <f t="shared" si="19"/>
        <v/>
      </c>
      <c r="C152" s="411"/>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10" t="str">
        <f t="shared" si="19"/>
        <v/>
      </c>
      <c r="C153" s="411"/>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10" t="str">
        <f t="shared" si="19"/>
        <v/>
      </c>
      <c r="C154" s="411"/>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10" t="str">
        <f t="shared" si="19"/>
        <v/>
      </c>
      <c r="C155" s="411"/>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10" t="str">
        <f t="shared" si="19"/>
        <v/>
      </c>
      <c r="C156" s="411"/>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10" t="str">
        <f t="shared" si="19"/>
        <v/>
      </c>
      <c r="C157" s="411"/>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10" t="str">
        <f t="shared" si="19"/>
        <v/>
      </c>
      <c r="C158" s="411"/>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10" t="str">
        <f t="shared" si="19"/>
        <v/>
      </c>
      <c r="C159" s="411"/>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10" t="str">
        <f t="shared" si="19"/>
        <v/>
      </c>
      <c r="C160" s="411"/>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10" t="str">
        <f t="shared" si="19"/>
        <v/>
      </c>
      <c r="C161" s="411"/>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10" t="str">
        <f t="shared" si="19"/>
        <v/>
      </c>
      <c r="C162" s="411"/>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10" t="str">
        <f t="shared" si="19"/>
        <v/>
      </c>
      <c r="C163" s="411"/>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10" t="str">
        <f t="shared" si="19"/>
        <v/>
      </c>
      <c r="C164" s="411"/>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10" t="str">
        <f t="shared" si="19"/>
        <v/>
      </c>
      <c r="C165" s="411"/>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10" t="str">
        <f t="shared" si="19"/>
        <v/>
      </c>
      <c r="C166" s="411"/>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10" t="str">
        <f t="shared" si="19"/>
        <v/>
      </c>
      <c r="C167" s="411"/>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10" t="str">
        <f t="shared" si="19"/>
        <v/>
      </c>
      <c r="C168" s="411"/>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10" t="str">
        <f t="shared" si="19"/>
        <v/>
      </c>
      <c r="C169" s="411"/>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10" t="str">
        <f t="shared" si="19"/>
        <v/>
      </c>
      <c r="C170" s="411"/>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10" t="str">
        <f t="shared" si="19"/>
        <v/>
      </c>
      <c r="C171" s="411"/>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10" t="str">
        <f t="shared" si="19"/>
        <v/>
      </c>
      <c r="C172" s="411"/>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10" t="str">
        <f t="shared" si="19"/>
        <v/>
      </c>
      <c r="C173" s="411"/>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10" t="str">
        <f t="shared" si="19"/>
        <v/>
      </c>
      <c r="C174" s="411"/>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10" t="str">
        <f t="shared" si="19"/>
        <v/>
      </c>
      <c r="C175" s="411"/>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10" t="str">
        <f t="shared" si="19"/>
        <v/>
      </c>
      <c r="C176" s="411"/>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10" t="str">
        <f t="shared" si="19"/>
        <v/>
      </c>
      <c r="C177" s="411"/>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10" t="str">
        <f t="shared" si="19"/>
        <v/>
      </c>
      <c r="C178" s="411"/>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10" t="str">
        <f t="shared" si="19"/>
        <v/>
      </c>
      <c r="C179" s="411"/>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10" t="str">
        <f t="shared" si="19"/>
        <v/>
      </c>
      <c r="C180" s="411"/>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10" t="str">
        <f t="shared" si="19"/>
        <v/>
      </c>
      <c r="C181" s="411"/>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10" t="str">
        <f t="shared" si="19"/>
        <v/>
      </c>
      <c r="C182" s="411"/>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10" t="str">
        <f t="shared" si="19"/>
        <v/>
      </c>
      <c r="C183" s="411"/>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10" t="str">
        <f t="shared" si="19"/>
        <v/>
      </c>
      <c r="C184" s="411"/>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10" t="str">
        <f t="shared" si="19"/>
        <v/>
      </c>
      <c r="C185" s="411"/>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10" t="str">
        <f t="shared" si="19"/>
        <v/>
      </c>
      <c r="C186" s="411"/>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10" t="str">
        <f t="shared" si="19"/>
        <v/>
      </c>
      <c r="C187" s="411"/>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10" t="str">
        <f t="shared" si="19"/>
        <v/>
      </c>
      <c r="C188" s="411"/>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10" t="str">
        <f t="shared" si="19"/>
        <v/>
      </c>
      <c r="C189" s="411"/>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10" t="str">
        <f t="shared" si="19"/>
        <v/>
      </c>
      <c r="C190" s="411"/>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10" t="str">
        <f t="shared" si="19"/>
        <v/>
      </c>
      <c r="C191" s="411"/>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10" t="str">
        <f t="shared" si="19"/>
        <v/>
      </c>
      <c r="C192" s="411"/>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10" t="str">
        <f t="shared" si="19"/>
        <v/>
      </c>
      <c r="C193" s="411"/>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10" t="str">
        <f t="shared" si="19"/>
        <v/>
      </c>
      <c r="C194" s="411"/>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10" t="str">
        <f t="shared" si="19"/>
        <v/>
      </c>
      <c r="C195" s="411"/>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10" t="str">
        <f t="shared" si="19"/>
        <v/>
      </c>
      <c r="C196" s="411"/>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10" t="str">
        <f t="shared" si="19"/>
        <v/>
      </c>
      <c r="C197" s="411"/>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10" t="str">
        <f t="shared" si="19"/>
        <v/>
      </c>
      <c r="C198" s="411"/>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10" t="str">
        <f t="shared" si="19"/>
        <v/>
      </c>
      <c r="C199" s="411"/>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10" t="str">
        <f t="shared" si="19"/>
        <v/>
      </c>
      <c r="C200" s="411"/>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10" t="str">
        <f t="shared" ref="B201:B206" si="26">IF(AA201=1,"won",IF(AB201=1,"tied",IF(AC201=1,"lost","")))</f>
        <v/>
      </c>
      <c r="C201" s="411"/>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10" t="str">
        <f t="shared" si="26"/>
        <v/>
      </c>
      <c r="C202" s="411"/>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10" t="str">
        <f t="shared" si="26"/>
        <v/>
      </c>
      <c r="C203" s="411"/>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10" t="str">
        <f t="shared" si="26"/>
        <v/>
      </c>
      <c r="C204" s="411"/>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10" t="str">
        <f t="shared" si="26"/>
        <v/>
      </c>
      <c r="C205" s="411"/>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10" t="str">
        <f t="shared" si="26"/>
        <v/>
      </c>
      <c r="C206" s="411"/>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2020-09-12T10:46:55Z</dcterms:modified>
</cp:coreProperties>
</file>