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B14" i="2" s="1"/>
  <c r="AA15" i="2"/>
  <c r="AA16" i="2"/>
  <c r="AA17" i="2"/>
  <c r="AA18" i="2"/>
  <c r="AA19" i="2"/>
  <c r="AA20" i="2"/>
  <c r="B20" i="2" s="1"/>
  <c r="AA21" i="2"/>
  <c r="AA22" i="2"/>
  <c r="AA23" i="2"/>
  <c r="AA24" i="2"/>
  <c r="AA25" i="2"/>
  <c r="AA26" i="2"/>
  <c r="AA27" i="2"/>
  <c r="AA28" i="2"/>
  <c r="B28" i="2" s="1"/>
  <c r="AA29" i="2"/>
  <c r="AA30" i="2"/>
  <c r="AA31" i="2"/>
  <c r="AA32" i="2"/>
  <c r="AA33" i="2"/>
  <c r="AA34" i="2"/>
  <c r="AA35" i="2"/>
  <c r="AA36" i="2"/>
  <c r="B36" i="2" s="1"/>
  <c r="AA37" i="2"/>
  <c r="B37" i="2" s="1"/>
  <c r="AA38" i="2"/>
  <c r="AA39" i="2"/>
  <c r="AA40" i="2"/>
  <c r="AA41" i="2"/>
  <c r="AA42" i="2"/>
  <c r="AA43" i="2"/>
  <c r="AA44" i="2"/>
  <c r="AA45" i="2"/>
  <c r="AA46" i="2"/>
  <c r="AA47" i="2"/>
  <c r="AA48" i="2"/>
  <c r="B48" i="2" s="1"/>
  <c r="AA49" i="2"/>
  <c r="AA50" i="2"/>
  <c r="AA51" i="2"/>
  <c r="AA52" i="2"/>
  <c r="AA53" i="2"/>
  <c r="AA54" i="2"/>
  <c r="AA55" i="2"/>
  <c r="AA56" i="2"/>
  <c r="AA57" i="2"/>
  <c r="AA58" i="2"/>
  <c r="B58" i="2" s="1"/>
  <c r="AA59" i="2"/>
  <c r="AA60" i="2"/>
  <c r="B60" i="2" s="1"/>
  <c r="AA61" i="2"/>
  <c r="AA62" i="2"/>
  <c r="AA63" i="2"/>
  <c r="AA64" i="2"/>
  <c r="AA65" i="2"/>
  <c r="AA66" i="2"/>
  <c r="AA67" i="2"/>
  <c r="AA68" i="2"/>
  <c r="AA69" i="2"/>
  <c r="AA70" i="2"/>
  <c r="AA71" i="2"/>
  <c r="AA72" i="2"/>
  <c r="AA73" i="2"/>
  <c r="AA74" i="2"/>
  <c r="AA75" i="2"/>
  <c r="AA76" i="2"/>
  <c r="AA77" i="2"/>
  <c r="AA78" i="2"/>
  <c r="AA79" i="2"/>
  <c r="AA80" i="2"/>
  <c r="AA81" i="2"/>
  <c r="B81" i="2" s="1"/>
  <c r="AA82" i="2"/>
  <c r="AA83" i="2"/>
  <c r="AA84" i="2"/>
  <c r="AA85" i="2"/>
  <c r="AA86" i="2"/>
  <c r="AA87" i="2"/>
  <c r="AA88" i="2"/>
  <c r="AA89" i="2"/>
  <c r="AA90" i="2"/>
  <c r="AA91" i="2"/>
  <c r="AA92" i="2"/>
  <c r="AA93" i="2"/>
  <c r="AA94" i="2"/>
  <c r="AA95" i="2"/>
  <c r="B95" i="2" s="1"/>
  <c r="AA96" i="2"/>
  <c r="AA97" i="2"/>
  <c r="AA98" i="2"/>
  <c r="AA99" i="2"/>
  <c r="AA100" i="2"/>
  <c r="AA101" i="2"/>
  <c r="AA102" i="2"/>
  <c r="AA103" i="2"/>
  <c r="AA104" i="2"/>
  <c r="AA105" i="2"/>
  <c r="AA106" i="2"/>
  <c r="AA107" i="2"/>
  <c r="AA108" i="2"/>
  <c r="AA109" i="2"/>
  <c r="AA110" i="2"/>
  <c r="AA111" i="2"/>
  <c r="B111" i="2" s="1"/>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B136" i="2" s="1"/>
  <c r="AA137" i="2"/>
  <c r="AA138" i="2"/>
  <c r="AA139" i="2"/>
  <c r="AA140" i="2"/>
  <c r="AA141" i="2"/>
  <c r="AA142" i="2"/>
  <c r="AA143" i="2"/>
  <c r="AA144" i="2"/>
  <c r="B144" i="2" s="1"/>
  <c r="AA145" i="2"/>
  <c r="AA146" i="2"/>
  <c r="AA147" i="2"/>
  <c r="AA148" i="2"/>
  <c r="AA149" i="2"/>
  <c r="AA150" i="2"/>
  <c r="AA151" i="2"/>
  <c r="B151" i="2" s="1"/>
  <c r="AA152" i="2"/>
  <c r="AA153" i="2"/>
  <c r="AA154" i="2"/>
  <c r="AA155" i="2"/>
  <c r="AA156" i="2"/>
  <c r="AA157" i="2"/>
  <c r="AA158" i="2"/>
  <c r="AA159" i="2"/>
  <c r="AA160" i="2"/>
  <c r="B160" i="2" s="1"/>
  <c r="AA161" i="2"/>
  <c r="AA162" i="2"/>
  <c r="B162" i="2" s="1"/>
  <c r="AA163" i="2"/>
  <c r="AA164" i="2"/>
  <c r="AA165" i="2"/>
  <c r="AA166" i="2"/>
  <c r="AA167" i="2"/>
  <c r="AA168" i="2"/>
  <c r="AA169" i="2"/>
  <c r="AA170" i="2"/>
  <c r="AA171" i="2"/>
  <c r="B171" i="2"/>
  <c r="AA172" i="2"/>
  <c r="AA173" i="2"/>
  <c r="B173" i="2" s="1"/>
  <c r="AA174" i="2"/>
  <c r="AA175" i="2"/>
  <c r="AA176" i="2"/>
  <c r="AA177" i="2"/>
  <c r="AA178" i="2"/>
  <c r="AA179" i="2"/>
  <c r="AA180" i="2"/>
  <c r="AA181" i="2"/>
  <c r="AA182" i="2"/>
  <c r="AA183" i="2"/>
  <c r="B183" i="2" s="1"/>
  <c r="AA184" i="2"/>
  <c r="AA185" i="2"/>
  <c r="AA186" i="2"/>
  <c r="AA187" i="2"/>
  <c r="AA188" i="2"/>
  <c r="AA189" i="2"/>
  <c r="B189" i="2" s="1"/>
  <c r="AA190" i="2"/>
  <c r="AA191" i="2"/>
  <c r="AA192" i="2"/>
  <c r="B192" i="2" s="1"/>
  <c r="AA193" i="2"/>
  <c r="AA194" i="2"/>
  <c r="AA195" i="2"/>
  <c r="B195" i="2" s="1"/>
  <c r="AA196" i="2"/>
  <c r="AA197" i="2"/>
  <c r="AA198" i="2"/>
  <c r="AA199" i="2"/>
  <c r="AA200" i="2"/>
  <c r="AA201" i="2"/>
  <c r="AA202" i="2"/>
  <c r="AA203" i="2"/>
  <c r="AA204" i="2"/>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B41" i="2" s="1"/>
  <c r="AB42" i="2"/>
  <c r="AB43" i="2"/>
  <c r="AB44" i="2"/>
  <c r="AB45" i="2"/>
  <c r="AB46" i="2"/>
  <c r="AB47" i="2"/>
  <c r="AB48" i="2"/>
  <c r="AB49" i="2"/>
  <c r="AB50" i="2"/>
  <c r="AB51" i="2"/>
  <c r="B51" i="2" s="1"/>
  <c r="AB52" i="2"/>
  <c r="B52" i="2" s="1"/>
  <c r="AB53" i="2"/>
  <c r="AB54" i="2"/>
  <c r="AB55" i="2"/>
  <c r="AB56" i="2"/>
  <c r="AB57" i="2"/>
  <c r="AB58" i="2"/>
  <c r="AB59" i="2"/>
  <c r="AB60" i="2"/>
  <c r="AB61" i="2"/>
  <c r="AB62" i="2"/>
  <c r="AB63" i="2"/>
  <c r="AB64" i="2"/>
  <c r="B64" i="2" s="1"/>
  <c r="AB65" i="2"/>
  <c r="AB66" i="2"/>
  <c r="AB67" i="2"/>
  <c r="AB68" i="2"/>
  <c r="AB69" i="2"/>
  <c r="AB70" i="2"/>
  <c r="AB71" i="2"/>
  <c r="AB72" i="2"/>
  <c r="AB73" i="2"/>
  <c r="AB74" i="2"/>
  <c r="B74" i="2" s="1"/>
  <c r="AB75" i="2"/>
  <c r="AB76" i="2"/>
  <c r="B76" i="2" s="1"/>
  <c r="AB77" i="2"/>
  <c r="AB78" i="2"/>
  <c r="AB79" i="2"/>
  <c r="AB80" i="2"/>
  <c r="AB81" i="2"/>
  <c r="AB82" i="2"/>
  <c r="AB83" i="2"/>
  <c r="AB84" i="2"/>
  <c r="AB85" i="2"/>
  <c r="AB86" i="2"/>
  <c r="AB87" i="2"/>
  <c r="AB88" i="2"/>
  <c r="AB89" i="2"/>
  <c r="AB90" i="2"/>
  <c r="AB91" i="2"/>
  <c r="AB92" i="2"/>
  <c r="AB93" i="2"/>
  <c r="AB94" i="2"/>
  <c r="AB95" i="2"/>
  <c r="AB96" i="2"/>
  <c r="AB97" i="2"/>
  <c r="AB98" i="2"/>
  <c r="B98" i="2" s="1"/>
  <c r="AB99" i="2"/>
  <c r="AB100" i="2"/>
  <c r="AB101" i="2"/>
  <c r="AB102" i="2"/>
  <c r="AB103" i="2"/>
  <c r="AB104" i="2"/>
  <c r="AB105" i="2"/>
  <c r="AB106" i="2"/>
  <c r="AB107" i="2"/>
  <c r="AB108" i="2"/>
  <c r="AB109" i="2"/>
  <c r="AB110" i="2"/>
  <c r="B110" i="2" s="1"/>
  <c r="AB111" i="2"/>
  <c r="AB112" i="2"/>
  <c r="B112" i="2" s="1"/>
  <c r="AB113" i="2"/>
  <c r="AB114" i="2"/>
  <c r="AB115" i="2"/>
  <c r="AB116" i="2"/>
  <c r="AB117" i="2"/>
  <c r="AB118" i="2"/>
  <c r="AB119" i="2"/>
  <c r="AB120" i="2"/>
  <c r="AB121" i="2"/>
  <c r="AB122" i="2"/>
  <c r="AB123" i="2"/>
  <c r="B123" i="2" s="1"/>
  <c r="AB124" i="2"/>
  <c r="B124" i="2" s="1"/>
  <c r="AB125" i="2"/>
  <c r="AB126" i="2"/>
  <c r="B126" i="2" s="1"/>
  <c r="AB127" i="2"/>
  <c r="AB128" i="2"/>
  <c r="AB129" i="2"/>
  <c r="AB130" i="2"/>
  <c r="AB131" i="2"/>
  <c r="AB132" i="2"/>
  <c r="B132" i="2" s="1"/>
  <c r="AB133" i="2"/>
  <c r="AB134" i="2"/>
  <c r="B134" i="2" s="1"/>
  <c r="AB135" i="2"/>
  <c r="AB136" i="2"/>
  <c r="AB137" i="2"/>
  <c r="B137" i="2" s="1"/>
  <c r="AB138" i="2"/>
  <c r="AB139" i="2"/>
  <c r="AB140" i="2"/>
  <c r="AB141" i="2"/>
  <c r="AB142" i="2"/>
  <c r="AB143" i="2"/>
  <c r="AB144" i="2"/>
  <c r="AB145" i="2"/>
  <c r="AB146" i="2"/>
  <c r="AB147" i="2"/>
  <c r="AB148" i="2"/>
  <c r="AB149" i="2"/>
  <c r="AB150" i="2"/>
  <c r="AB151" i="2"/>
  <c r="AB152" i="2"/>
  <c r="AB153" i="2"/>
  <c r="B153" i="2" s="1"/>
  <c r="AB154" i="2"/>
  <c r="AB155" i="2"/>
  <c r="AB156" i="2"/>
  <c r="B156" i="2" s="1"/>
  <c r="AB157" i="2"/>
  <c r="AB158" i="2"/>
  <c r="B158" i="2" s="1"/>
  <c r="AB159" i="2"/>
  <c r="AB160" i="2"/>
  <c r="AB161" i="2"/>
  <c r="AB162" i="2"/>
  <c r="AB163" i="2"/>
  <c r="AB164" i="2"/>
  <c r="AB165" i="2"/>
  <c r="AB166" i="2"/>
  <c r="AB167" i="2"/>
  <c r="B167" i="2" s="1"/>
  <c r="AB168" i="2"/>
  <c r="AB169" i="2"/>
  <c r="B169" i="2" s="1"/>
  <c r="AB170" i="2"/>
  <c r="AB171" i="2"/>
  <c r="AB172" i="2"/>
  <c r="AB173" i="2"/>
  <c r="AB174" i="2"/>
  <c r="AB175" i="2"/>
  <c r="AB176" i="2"/>
  <c r="AB177" i="2"/>
  <c r="AB178" i="2"/>
  <c r="B178" i="2" s="1"/>
  <c r="AB179" i="2"/>
  <c r="B179" i="2" s="1"/>
  <c r="AB180" i="2"/>
  <c r="AB181" i="2"/>
  <c r="B181" i="2" s="1"/>
  <c r="AB182" i="2"/>
  <c r="AB183" i="2"/>
  <c r="AB184" i="2"/>
  <c r="AB185" i="2"/>
  <c r="AB186" i="2"/>
  <c r="AB187" i="2"/>
  <c r="AB188" i="2"/>
  <c r="AB189" i="2"/>
  <c r="AB190" i="2"/>
  <c r="AB191" i="2"/>
  <c r="AB192" i="2"/>
  <c r="AB193" i="2"/>
  <c r="AB194" i="2"/>
  <c r="AB195" i="2"/>
  <c r="AB196" i="2"/>
  <c r="AB197" i="2"/>
  <c r="AB198" i="2"/>
  <c r="AB199" i="2"/>
  <c r="AB200" i="2"/>
  <c r="AB201" i="2"/>
  <c r="B201" i="2" s="1"/>
  <c r="AB202" i="2"/>
  <c r="AB203" i="2"/>
  <c r="AB204" i="2"/>
  <c r="AB205" i="2"/>
  <c r="AB206" i="2"/>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AC53" i="2"/>
  <c r="AC54" i="2"/>
  <c r="B54" i="2" s="1"/>
  <c r="AC55" i="2"/>
  <c r="B55" i="2" s="1"/>
  <c r="AC56" i="2"/>
  <c r="AC57" i="2"/>
  <c r="AC58" i="2"/>
  <c r="AC59" i="2"/>
  <c r="B59" i="2"/>
  <c r="AC60" i="2"/>
  <c r="AC61" i="2"/>
  <c r="AC62" i="2"/>
  <c r="AC63" i="2"/>
  <c r="AC64" i="2"/>
  <c r="AC65" i="2"/>
  <c r="AC66" i="2"/>
  <c r="B66" i="2" s="1"/>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B94" i="2" s="1"/>
  <c r="AC95" i="2"/>
  <c r="AC96" i="2"/>
  <c r="AC97" i="2"/>
  <c r="B97" i="2" s="1"/>
  <c r="AC98" i="2"/>
  <c r="AC99" i="2"/>
  <c r="AC100" i="2"/>
  <c r="AC101" i="2"/>
  <c r="AC102" i="2"/>
  <c r="AC103" i="2"/>
  <c r="AC104" i="2"/>
  <c r="AC105" i="2"/>
  <c r="B105" i="2" s="1"/>
  <c r="AC106" i="2"/>
  <c r="AC107" i="2"/>
  <c r="AC108" i="2"/>
  <c r="B108" i="2" s="1"/>
  <c r="AC109" i="2"/>
  <c r="AC110" i="2"/>
  <c r="AC111" i="2"/>
  <c r="AC112" i="2"/>
  <c r="AC113" i="2"/>
  <c r="AC114" i="2"/>
  <c r="AC115" i="2"/>
  <c r="AC116" i="2"/>
  <c r="B116" i="2"/>
  <c r="AC117" i="2"/>
  <c r="AC118" i="2"/>
  <c r="AC119" i="2"/>
  <c r="AC120" i="2"/>
  <c r="B120" i="2" s="1"/>
  <c r="AC121" i="2"/>
  <c r="AC122" i="2"/>
  <c r="B122" i="2" s="1"/>
  <c r="AC123" i="2"/>
  <c r="AC124" i="2"/>
  <c r="AC125" i="2"/>
  <c r="AC126" i="2"/>
  <c r="AC127" i="2"/>
  <c r="AC128" i="2"/>
  <c r="AC129" i="2"/>
  <c r="AC130" i="2"/>
  <c r="AC131" i="2"/>
  <c r="AC132" i="2"/>
  <c r="AC133" i="2"/>
  <c r="B133" i="2" s="1"/>
  <c r="AC134" i="2"/>
  <c r="AC135" i="2"/>
  <c r="AC136" i="2"/>
  <c r="AC137" i="2"/>
  <c r="AC138" i="2"/>
  <c r="AC139" i="2"/>
  <c r="AC140" i="2"/>
  <c r="AC141" i="2"/>
  <c r="B141" i="2" s="1"/>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AC174" i="2"/>
  <c r="AC175" i="2"/>
  <c r="AC176" i="2"/>
  <c r="AC177" i="2"/>
  <c r="AC178" i="2"/>
  <c r="AC179" i="2"/>
  <c r="AC180" i="2"/>
  <c r="B180" i="2" s="1"/>
  <c r="AC181" i="2"/>
  <c r="AC182" i="2"/>
  <c r="AC183" i="2"/>
  <c r="AC184" i="2"/>
  <c r="AC185" i="2"/>
  <c r="AC186" i="2"/>
  <c r="B186" i="2" s="1"/>
  <c r="AC187" i="2"/>
  <c r="B187" i="2" s="1"/>
  <c r="AC188" i="2"/>
  <c r="AC189" i="2"/>
  <c r="AC190" i="2"/>
  <c r="AC191" i="2"/>
  <c r="AC192" i="2"/>
  <c r="AC193" i="2"/>
  <c r="B193" i="2" s="1"/>
  <c r="AC194" i="2"/>
  <c r="AC195" i="2"/>
  <c r="AC196" i="2"/>
  <c r="AC197" i="2"/>
  <c r="AC198" i="2"/>
  <c r="AC199" i="2"/>
  <c r="B199" i="2" s="1"/>
  <c r="AC200" i="2"/>
  <c r="AC201" i="2"/>
  <c r="AC202" i="2"/>
  <c r="AC203" i="2"/>
  <c r="AC204" i="2"/>
  <c r="AC205" i="2"/>
  <c r="AC206" i="2"/>
  <c r="B127" i="2"/>
  <c r="AY4" i="4"/>
  <c r="AY5" i="4" s="1"/>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J17" i="4" s="1"/>
  <c r="AD17" i="4"/>
  <c r="AI16" i="4"/>
  <c r="J16" i="4" s="1"/>
  <c r="AH16" i="4"/>
  <c r="AG16" i="4"/>
  <c r="AF16" i="4"/>
  <c r="AE16" i="4"/>
  <c r="AD16" i="4"/>
  <c r="AI15" i="4"/>
  <c r="AH15" i="4"/>
  <c r="AG15" i="4"/>
  <c r="AF15" i="4"/>
  <c r="AE15" i="4"/>
  <c r="J15" i="4" s="1"/>
  <c r="AD15" i="4"/>
  <c r="AI14" i="4"/>
  <c r="J14" i="4" s="1"/>
  <c r="AH14" i="4"/>
  <c r="AG14" i="4"/>
  <c r="AF14" i="4"/>
  <c r="AE14" i="4"/>
  <c r="AD14" i="4"/>
  <c r="AI13" i="4"/>
  <c r="AH13" i="4"/>
  <c r="AG13" i="4"/>
  <c r="AF13" i="4"/>
  <c r="AE13" i="4"/>
  <c r="AD13" i="4"/>
  <c r="AI12" i="4"/>
  <c r="AH12" i="4"/>
  <c r="AG12" i="4"/>
  <c r="AF12" i="4"/>
  <c r="AE12" i="4"/>
  <c r="AD12" i="4"/>
  <c r="AI11" i="4"/>
  <c r="AH11" i="4"/>
  <c r="AG11" i="4"/>
  <c r="AF11" i="4"/>
  <c r="AE11" i="4"/>
  <c r="J11" i="4" s="1"/>
  <c r="AD11" i="4"/>
  <c r="AI10" i="4"/>
  <c r="AH10" i="4"/>
  <c r="AG10" i="4"/>
  <c r="AF10" i="4"/>
  <c r="AE10" i="4"/>
  <c r="AD10" i="4"/>
  <c r="AI9" i="4"/>
  <c r="AH9" i="4"/>
  <c r="AG9" i="4"/>
  <c r="AF9" i="4"/>
  <c r="AE9" i="4"/>
  <c r="J9" i="4" s="1"/>
  <c r="AD9" i="4"/>
  <c r="AI8" i="4"/>
  <c r="AH8" i="4"/>
  <c r="AG8" i="4"/>
  <c r="AF8" i="4"/>
  <c r="AE8" i="4"/>
  <c r="AD8" i="4"/>
  <c r="J8" i="4" s="1"/>
  <c r="AI7" i="4"/>
  <c r="AH7" i="4"/>
  <c r="AG7" i="4"/>
  <c r="AF7" i="4"/>
  <c r="AE7" i="4"/>
  <c r="AD7" i="4"/>
  <c r="J7" i="4" s="1"/>
  <c r="AI6" i="4"/>
  <c r="AH6" i="4"/>
  <c r="AG6" i="4"/>
  <c r="AF6" i="4"/>
  <c r="AE6" i="4"/>
  <c r="AD6" i="4"/>
  <c r="AI5" i="4"/>
  <c r="AH5" i="4"/>
  <c r="AG5" i="4"/>
  <c r="AF5" i="4"/>
  <c r="AE5" i="4"/>
  <c r="AD5" i="4"/>
  <c r="J5" i="4" s="1"/>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93" i="2"/>
  <c r="B57" i="2"/>
  <c r="B27" i="2"/>
  <c r="V33" i="4"/>
  <c r="B73" i="2"/>
  <c r="B168" i="2"/>
  <c r="B147" i="2"/>
  <c r="D15" i="4"/>
  <c r="AV15" i="4" s="1"/>
  <c r="D16" i="4"/>
  <c r="G16" i="4" s="1"/>
  <c r="D14" i="4"/>
  <c r="AS14" i="4" s="1"/>
  <c r="D17" i="4"/>
  <c r="AT17" i="4" s="1"/>
  <c r="AS15" i="4"/>
  <c r="AA15" i="4"/>
  <c r="AT15" i="4"/>
  <c r="AS17" i="4"/>
  <c r="Z17" i="4"/>
  <c r="K17" i="4" s="1"/>
  <c r="I15" i="4"/>
  <c r="F15" i="4"/>
  <c r="G17" i="4"/>
  <c r="F17" i="4"/>
  <c r="AU18" i="4"/>
  <c r="BW12" i="4"/>
  <c r="H17" i="4"/>
  <c r="E15" i="4"/>
  <c r="AW17" i="4"/>
  <c r="I18" i="4"/>
  <c r="H18" i="4"/>
  <c r="AS18" i="4"/>
  <c r="BW8" i="4"/>
  <c r="BV8" i="4" s="1"/>
  <c r="AA17" i="4"/>
  <c r="AV17" i="4"/>
  <c r="Z18" i="4"/>
  <c r="K18" i="4"/>
  <c r="AA18" i="4"/>
  <c r="AT18" i="4"/>
  <c r="E17" i="4"/>
  <c r="E16" i="4"/>
  <c r="I17" i="4"/>
  <c r="AU17" i="4"/>
  <c r="BW18" i="4"/>
  <c r="BV18" i="4" s="1"/>
  <c r="BU18" i="4" s="1"/>
  <c r="AW16" i="4"/>
  <c r="H16" i="4"/>
  <c r="AU14" i="4"/>
  <c r="BW5" i="4"/>
  <c r="J4" i="4"/>
  <c r="BW19" i="4"/>
  <c r="BV19" i="4" s="1"/>
  <c r="BU19" i="4" s="1"/>
  <c r="BW3" i="4"/>
  <c r="BV3" i="4" s="1"/>
  <c r="BW9" i="4"/>
  <c r="BV9" i="4" s="1"/>
  <c r="BY9" i="4" s="1"/>
  <c r="BW20" i="4"/>
  <c r="BY20" i="4" s="1"/>
  <c r="BW15" i="4"/>
  <c r="BV15" i="4" s="1"/>
  <c r="BY15" i="4" s="1"/>
  <c r="BW16" i="4"/>
  <c r="BW7" i="4"/>
  <c r="BW21" i="4"/>
  <c r="BV21" i="4" s="1"/>
  <c r="BU21" i="4" s="1"/>
  <c r="BW4" i="4"/>
  <c r="BV4" i="4" s="1"/>
  <c r="AA24" i="4"/>
  <c r="N24" i="4"/>
  <c r="BW17" i="4"/>
  <c r="BV17" i="4" s="1"/>
  <c r="BU17" i="4" s="1"/>
  <c r="X24" i="4"/>
  <c r="BW13" i="4"/>
  <c r="W24" i="4"/>
  <c r="BV12" i="4"/>
  <c r="BY12" i="4" s="1"/>
  <c r="BW10" i="4"/>
  <c r="AU16" i="4"/>
  <c r="BW14" i="4"/>
  <c r="Z24" i="4"/>
  <c r="BW11" i="4"/>
  <c r="BW6" i="4"/>
  <c r="BV6" i="4" s="1"/>
  <c r="BY6" i="4" s="1"/>
  <c r="BX18" i="4"/>
  <c r="BY18" i="4"/>
  <c r="BX17" i="4"/>
  <c r="BY17" i="4"/>
  <c r="BY21" i="4"/>
  <c r="BX21" i="4"/>
  <c r="J12" i="4" l="1"/>
  <c r="J3" i="4"/>
  <c r="AU15" i="4"/>
  <c r="I16" i="4"/>
  <c r="J13" i="4"/>
  <c r="B191" i="2"/>
  <c r="B157" i="2"/>
  <c r="B63" i="2"/>
  <c r="B16" i="2"/>
  <c r="B204" i="2"/>
  <c r="B161" i="2"/>
  <c r="B129" i="2"/>
  <c r="B70" i="2"/>
  <c r="J2" i="2"/>
  <c r="H2" i="2"/>
  <c r="B39" i="2"/>
  <c r="B203" i="2"/>
  <c r="B130" i="2"/>
  <c r="B200" i="2"/>
  <c r="B143" i="2"/>
  <c r="B109" i="2"/>
  <c r="B85" i="2"/>
  <c r="B50" i="2"/>
  <c r="B38" i="2"/>
  <c r="B26" i="2"/>
  <c r="B202" i="2"/>
  <c r="B159" i="2"/>
  <c r="B115" i="2"/>
  <c r="B80" i="2"/>
  <c r="B45" i="2"/>
  <c r="B13" i="2"/>
  <c r="B118" i="2"/>
  <c r="I14" i="4"/>
  <c r="B177" i="2"/>
  <c r="B84" i="2"/>
  <c r="B72" i="2"/>
  <c r="B25" i="2"/>
  <c r="B190" i="2"/>
  <c r="B170" i="2"/>
  <c r="B79" i="2"/>
  <c r="B44" i="2"/>
  <c r="B34" i="2"/>
  <c r="B12" i="2"/>
  <c r="B107" i="2"/>
  <c r="AW14" i="4"/>
  <c r="E14" i="4"/>
  <c r="Z16" i="4"/>
  <c r="K16" i="4" s="1"/>
  <c r="F16" i="4"/>
  <c r="BV20" i="4"/>
  <c r="BU20" i="4" s="1"/>
  <c r="AS16" i="4"/>
  <c r="F14" i="4"/>
  <c r="AW15" i="4"/>
  <c r="B182" i="2"/>
  <c r="B198" i="2"/>
  <c r="B164" i="2"/>
  <c r="B83" i="2"/>
  <c r="B71" i="2"/>
  <c r="B24" i="2"/>
  <c r="B146" i="2"/>
  <c r="B102" i="2"/>
  <c r="B78" i="2"/>
  <c r="B22" i="2"/>
  <c r="BX20" i="4"/>
  <c r="B135" i="2"/>
  <c r="B113" i="2"/>
  <c r="B175" i="2"/>
  <c r="B152" i="2"/>
  <c r="B140" i="2"/>
  <c r="B128" i="2"/>
  <c r="B106" i="2"/>
  <c r="B82" i="2"/>
  <c r="B47" i="2"/>
  <c r="B11" i="2"/>
  <c r="B145" i="2"/>
  <c r="B101" i="2"/>
  <c r="J10" i="4"/>
  <c r="J18" i="4"/>
  <c r="B174" i="2"/>
  <c r="B139" i="2"/>
  <c r="B117" i="2"/>
  <c r="B69" i="2"/>
  <c r="B46" i="2"/>
  <c r="B10" i="2"/>
  <c r="B188" i="2"/>
  <c r="B100" i="2"/>
  <c r="B88" i="2"/>
  <c r="B31" i="2"/>
  <c r="AT14" i="4"/>
  <c r="G14" i="4"/>
  <c r="J6" i="4"/>
  <c r="C2" i="2"/>
  <c r="B185" i="2"/>
  <c r="B150" i="2"/>
  <c r="B138" i="2"/>
  <c r="B104" i="2"/>
  <c r="B92" i="2"/>
  <c r="B56" i="2"/>
  <c r="B33" i="2"/>
  <c r="B21" i="2"/>
  <c r="B197" i="2"/>
  <c r="B99" i="2"/>
  <c r="B87" i="2"/>
  <c r="B75" i="2"/>
  <c r="B40" i="2"/>
  <c r="B30" i="2"/>
  <c r="G15" i="4"/>
  <c r="B206" i="2"/>
  <c r="B194" i="2"/>
  <c r="B184" i="2"/>
  <c r="B149" i="2"/>
  <c r="B103" i="2"/>
  <c r="B91" i="2"/>
  <c r="B32" i="2"/>
  <c r="B8" i="2"/>
  <c r="B196" i="2"/>
  <c r="B176" i="2"/>
  <c r="B165" i="2"/>
  <c r="B121" i="2"/>
  <c r="B62" i="2"/>
  <c r="B29" i="2"/>
  <c r="A2" i="2"/>
  <c r="AD2" i="2" s="1"/>
  <c r="AV16" i="4"/>
  <c r="AA16" i="4"/>
  <c r="Z14" i="4"/>
  <c r="K14" i="4" s="1"/>
  <c r="BY19" i="4"/>
  <c r="AV14" i="4"/>
  <c r="BX19" i="4"/>
  <c r="H14" i="4"/>
  <c r="AA14" i="4"/>
  <c r="BY8" i="4"/>
  <c r="AT16" i="4"/>
  <c r="H15" i="4"/>
  <c r="Z15" i="4"/>
  <c r="K15" i="4" s="1"/>
  <c r="B86" i="2"/>
  <c r="B17" i="2"/>
  <c r="B205" i="2"/>
  <c r="B148" i="2"/>
  <c r="B125" i="2"/>
  <c r="B114" i="2"/>
  <c r="B90" i="2"/>
  <c r="B2" i="2"/>
  <c r="B61" i="2"/>
  <c r="B18" i="2"/>
  <c r="B77" i="2"/>
  <c r="B65" i="2"/>
  <c r="B53" i="2"/>
  <c r="B42" i="2"/>
  <c r="B163" i="2"/>
  <c r="B131" i="2"/>
  <c r="B119" i="2"/>
  <c r="B96" i="2"/>
  <c r="B49" i="2"/>
  <c r="AA25" i="4"/>
  <c r="BV5" i="4"/>
  <c r="BY5" i="4" s="1"/>
  <c r="BV13" i="4"/>
  <c r="BY13" i="4" s="1"/>
  <c r="BV14" i="4"/>
  <c r="BY14" i="4" s="1"/>
  <c r="AV18" i="4"/>
  <c r="BY3" i="4"/>
  <c r="BY4" i="4"/>
  <c r="BV16" i="4"/>
  <c r="BY16" i="4" s="1"/>
  <c r="G18" i="4"/>
  <c r="BW2" i="4"/>
  <c r="BV7" i="4"/>
  <c r="BV11" i="4"/>
  <c r="BY11" i="4" s="1"/>
  <c r="BW22" i="4"/>
  <c r="F18" i="4"/>
  <c r="BV10" i="4"/>
  <c r="B7" i="2"/>
  <c r="E18" i="4"/>
  <c r="C3" i="2" l="1"/>
  <c r="B3" i="2"/>
  <c r="H3" i="2"/>
  <c r="BY7" i="4"/>
  <c r="J3" i="2"/>
  <c r="A3" i="2"/>
  <c r="BY22" i="4"/>
  <c r="BX22" i="4"/>
  <c r="BV22" i="4"/>
  <c r="BU22" i="4" s="1"/>
  <c r="T2" i="2"/>
  <c r="G3" i="2"/>
  <c r="N3" i="2"/>
  <c r="P3" i="2"/>
  <c r="E3" i="2"/>
  <c r="Q3" i="2"/>
  <c r="K3" i="2"/>
  <c r="M3" i="2"/>
  <c r="S3" i="2"/>
  <c r="BV2" i="4"/>
  <c r="BU2" i="4" s="1"/>
  <c r="BY2" i="4"/>
  <c r="BY10" i="4"/>
  <c r="BU3" i="4" l="1"/>
  <c r="BU4" i="4" s="1"/>
  <c r="BU5" i="4" s="1"/>
  <c r="BU6" i="4" s="1"/>
  <c r="BU7" i="4" s="1"/>
  <c r="BU8" i="4" s="1"/>
  <c r="BU9" i="4" s="1"/>
  <c r="BU10" i="4" s="1"/>
  <c r="BU11" i="4" s="1"/>
  <c r="BU12" i="4" s="1"/>
  <c r="BU13" i="4" s="1"/>
  <c r="BU14" i="4" s="1"/>
  <c r="BU15" i="4" s="1"/>
  <c r="BU16" i="4" s="1"/>
  <c r="D12" i="4"/>
  <c r="D13" i="4"/>
  <c r="D10" i="4"/>
  <c r="D3" i="4"/>
  <c r="D7" i="4"/>
  <c r="D11" i="4"/>
  <c r="D5" i="4"/>
  <c r="D9" i="4"/>
  <c r="D8" i="4"/>
  <c r="AT3" i="4" l="1"/>
  <c r="Z3" i="4"/>
  <c r="K3" i="4" s="1"/>
  <c r="AW3" i="4"/>
  <c r="AA3" i="4"/>
  <c r="AU3" i="4"/>
  <c r="AV3" i="4"/>
  <c r="AS3" i="4"/>
  <c r="Z9" i="4"/>
  <c r="K9" i="4" s="1"/>
  <c r="AV9" i="4"/>
  <c r="AA9" i="4"/>
  <c r="AS9" i="4"/>
  <c r="AW9" i="4"/>
  <c r="AT9" i="4"/>
  <c r="AU9" i="4"/>
  <c r="AW7" i="4"/>
  <c r="AA7" i="4"/>
  <c r="AU7" i="4"/>
  <c r="AS7" i="4"/>
  <c r="Z7" i="4"/>
  <c r="AV7" i="4"/>
  <c r="AT7" i="4"/>
  <c r="H7" i="4"/>
  <c r="G7" i="4"/>
  <c r="F7" i="4"/>
  <c r="AV11" i="4"/>
  <c r="AW11" i="4"/>
  <c r="AA11" i="4"/>
  <c r="AS11" i="4"/>
  <c r="AT11" i="4"/>
  <c r="Z11" i="4"/>
  <c r="K11" i="4" s="1"/>
  <c r="AU11" i="4"/>
  <c r="G11" i="4"/>
  <c r="Z12" i="4"/>
  <c r="K12" i="4" s="1"/>
  <c r="AS12" i="4"/>
  <c r="AV12" i="4"/>
  <c r="AA12" i="4"/>
  <c r="AU12" i="4"/>
  <c r="AW12" i="4"/>
  <c r="AT12" i="4"/>
  <c r="AU5" i="4"/>
  <c r="AA5" i="4"/>
  <c r="AS5" i="4"/>
  <c r="AT5" i="4"/>
  <c r="AV5" i="4"/>
  <c r="Z5" i="4"/>
  <c r="E5" i="4" s="1"/>
  <c r="AW5" i="4"/>
  <c r="AS10" i="4"/>
  <c r="Z10" i="4"/>
  <c r="K10" i="4" s="1"/>
  <c r="AU10" i="4"/>
  <c r="AV10" i="4"/>
  <c r="AW10" i="4"/>
  <c r="AA10" i="4"/>
  <c r="AT10" i="4"/>
  <c r="D4" i="4"/>
  <c r="BX12" i="4" s="1"/>
  <c r="AW8" i="4"/>
  <c r="Z8" i="4"/>
  <c r="K8" i="4" s="1"/>
  <c r="AA8" i="4"/>
  <c r="AV8" i="4"/>
  <c r="G8" i="4"/>
  <c r="AT8" i="4"/>
  <c r="AS8" i="4"/>
  <c r="AU8" i="4"/>
  <c r="H8" i="4"/>
  <c r="F8" i="4"/>
  <c r="AS13" i="4"/>
  <c r="AU13" i="4"/>
  <c r="Z13" i="4"/>
  <c r="E13" i="4" s="1"/>
  <c r="AV13" i="4"/>
  <c r="AA13" i="4"/>
  <c r="AW13" i="4"/>
  <c r="AT13" i="4"/>
  <c r="D6" i="4"/>
  <c r="F13" i="4" l="1"/>
  <c r="H13" i="4"/>
  <c r="F9" i="4"/>
  <c r="E9" i="4"/>
  <c r="H3" i="4"/>
  <c r="E3" i="4"/>
  <c r="H9" i="4"/>
  <c r="BX13" i="4"/>
  <c r="AS4" i="4"/>
  <c r="AV4" i="4"/>
  <c r="AT4" i="4"/>
  <c r="AU4" i="4"/>
  <c r="AW4" i="4"/>
  <c r="AA19" i="4" s="1"/>
  <c r="I23" i="4" s="1"/>
  <c r="AA4" i="4"/>
  <c r="Z4" i="4"/>
  <c r="K4" i="4" s="1"/>
  <c r="H11" i="4"/>
  <c r="BX6" i="4"/>
  <c r="I3" i="4" s="1"/>
  <c r="BX15" i="4"/>
  <c r="F5" i="4"/>
  <c r="F10" i="4"/>
  <c r="H5" i="4"/>
  <c r="E12" i="4"/>
  <c r="E7" i="4"/>
  <c r="K7" i="4"/>
  <c r="G9" i="4"/>
  <c r="BX10" i="4"/>
  <c r="E11" i="4"/>
  <c r="BX7" i="4"/>
  <c r="I13" i="4" s="1"/>
  <c r="BX8" i="4"/>
  <c r="H10" i="4"/>
  <c r="F12" i="4"/>
  <c r="BX11" i="4"/>
  <c r="BX3" i="4"/>
  <c r="G5" i="4"/>
  <c r="K5" i="4"/>
  <c r="G12" i="4"/>
  <c r="F11" i="4"/>
  <c r="H12" i="4"/>
  <c r="BX2" i="4"/>
  <c r="BX5" i="4"/>
  <c r="BX9" i="4"/>
  <c r="BX4" i="4"/>
  <c r="I10" i="4" s="1"/>
  <c r="E8" i="4"/>
  <c r="E10" i="4"/>
  <c r="G3" i="4"/>
  <c r="BX16" i="4"/>
  <c r="Z6" i="4"/>
  <c r="K6" i="4" s="1"/>
  <c r="AS6" i="4"/>
  <c r="AT6" i="4"/>
  <c r="AA6" i="4"/>
  <c r="AV6" i="4"/>
  <c r="AU6" i="4"/>
  <c r="AW6" i="4"/>
  <c r="BX14" i="4"/>
  <c r="G13" i="4"/>
  <c r="K13" i="4"/>
  <c r="G10" i="4"/>
  <c r="F3" i="4"/>
  <c r="I4" i="4" l="1"/>
  <c r="E4" i="4"/>
  <c r="G6" i="4"/>
  <c r="I9" i="4"/>
  <c r="I12" i="4"/>
  <c r="I8" i="4"/>
  <c r="I11" i="4"/>
  <c r="I7" i="4"/>
  <c r="F4" i="4"/>
  <c r="F6" i="4"/>
  <c r="I6" i="4"/>
  <c r="I5" i="4"/>
  <c r="H6" i="4"/>
  <c r="H4" i="4"/>
  <c r="E6" i="4"/>
  <c r="G4"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<sst xmlns="http://schemas.openxmlformats.org/spreadsheetml/2006/main" count="3405" uniqueCount="1096">
  <si>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</si>
  <si>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</si>
  <si>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</si>
  <si>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</si>
  <si>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</si>
  <si>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</si>
  <si>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</si>
  <si>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</si>
  <si>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</si>
  <si>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</si>
  <si>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</si>
  <si>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</si>
  <si>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</si>
  <si>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</si>
  <si>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</si>
  <si>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</si>
  <si>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</si>
  <si>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</si>
  <si>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</si>
  <si>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</si>
  <si>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</si>
  <si>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</si>
  <si>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</si>
  <si>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</si>
  <si>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</si>
  <si>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</si>
  <si>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</si>
  <si>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</si>
  <si>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</si>
  <si>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</si>
  <si>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</si>
  <si>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</si>
  <si>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</si>
  <si>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</si>
  <si>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</si>
  <si>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</si>
  <si>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</si>
  <si>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</si>
  <si>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</si>
  <si>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</si>
  <si>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</si>
  <si>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</si>
  <si>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</si>
  <si>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</si>
  <si>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</si>
  <si>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</si>
  <si>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</si>
  <si>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</si>
  <si>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</si>
  <si>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</si>
  <si>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</si>
  <si>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</si>
  <si>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</si>
  <si>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</si>
  <si>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</si>
  <si>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</si>
  <si>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</si>
  <si>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</si>
  <si>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</si>
  <si>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</si>
  <si>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</si>
  <si>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</si>
  <si>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</si>
  <si>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</si>
  <si>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</si>
  <si>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</si>
  <si>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</si>
  <si>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</si>
  <si>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</si>
  <si>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</si>
  <si>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</si>
  <si>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</si>
  <si>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</si>
  <si>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</si>
  <si>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</si>
  <si>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</si>
  <si>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</si>
  <si>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</si>
  <si>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</si>
  <si>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</si>
  <si>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</si>
  <si>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</si>
  <si>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</si>
  <si>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</si>
  <si>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</si>
  <si>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</si>
  <si>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</si>
  <si>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</si>
  <si>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</si>
  <si>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</si>
  <si>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</si>
  <si>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</si>
  <si>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</si>
  <si>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</si>
  <si>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</si>
  <si>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</si>
  <si>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</si>
  <si>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</si>
  <si>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</si>
  <si>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</si>
  <si>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</si>
  <si>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</si>
  <si>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</si>
  <si>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</si>
  <si>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</si>
  <si>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</si>
  <si>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</si>
  <si>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</si>
  <si>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</si>
  <si>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</si>
  <si>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</si>
  <si>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</si>
  <si>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</si>
  <si>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</si>
  <si>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</si>
  <si>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</si>
  <si>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</si>
  <si>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</si>
  <si>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</si>
  <si>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</si>
  <si>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</si>
  <si>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</si>
  <si>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</si>
  <si>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</si>
  <si>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</si>
  <si>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</si>
  <si>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</si>
  <si>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</si>
  <si>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</si>
  <si>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</si>
  <si>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</si>
  <si>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</si>
  <si>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</si>
  <si>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</si>
  <si>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</si>
  <si>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</si>
  <si>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</si>
  <si>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</si>
  <si>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</si>
  <si>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</si>
  <si>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</si>
  <si>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</si>
  <si>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</si>
  <si>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</si>
  <si>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</si>
  <si>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</si>
  <si>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</si>
  <si>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</si>
  <si>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</si>
  <si>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</si>
  <si>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</si>
  <si>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</si>
  <si>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</si>
  <si>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</si>
  <si>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</si>
  <si>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</si>
  <si>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</si>
  <si>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</si>
  <si>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</si>
  <si>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</si>
  <si>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</si>
  <si>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</si>
  <si>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</si>
  <si>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</si>
  <si>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</si>
  <si>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</si>
  <si>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</si>
  <si>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</si>
  <si>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</si>
  <si>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</si>
  <si>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</si>
  <si>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</si>
  <si>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</si>
  <si>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</si>
  <si>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</si>
  <si>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</si>
  <si>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</si>
  <si>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</si>
  <si>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</si>
  <si>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</si>
  <si>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</si>
  <si>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</si>
  <si>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</si>
  <si>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</si>
  <si>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</si>
  <si>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</si>
  <si>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</si>
  <si>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</si>
  <si>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</si>
  <si>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</si>
  <si>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</si>
  <si>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</si>
  <si>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</si>
  <si>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</si>
  <si>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</si>
  <si>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</si>
  <si>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</si>
  <si>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</si>
  <si>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</si>
  <si>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</si>
  <si>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</si>
  <si>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</si>
  <si>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</si>
  <si>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</si>
  <si>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</si>
  <si>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</si>
  <si>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</si>
  <si>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</si>
  <si>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</si>
  <si>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</si>
  <si>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</si>
  <si>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</si>
  <si>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</si>
  <si>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</si>
  <si>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</si>
  <si>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</si>
  <si>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</si>
  <si>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</si>
  <si>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</si>
  <si>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</si>
  <si>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</si>
  <si>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</si>
  <si>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</si>
  <si>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</si>
  <si>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</si>
  <si>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</si>
  <si>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</si>
  <si>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</si>
  <si>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</si>
  <si>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</si>
  <si>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</si>
  <si>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</si>
  <si>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</si>
  <si>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</si>
  <si>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</si>
  <si>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</si>
  <si>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</si>
  <si>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</si>
  <si>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</si>
  <si>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</si>
  <si>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</si>
  <si>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</si>
  <si>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</si>
  <si>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</si>
  <si>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</si>
  <si>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</si>
  <si>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</si>
  <si>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</si>
  <si>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</si>
  <si>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</si>
  <si>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</si>
  <si>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</si>
  <si>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</si>
  <si>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</si>
  <si>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</si>
  <si>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</si>
  <si>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</si>
  <si>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</si>
  <si>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</si>
  <si>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</si>
  <si>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</si>
  <si>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</si>
  <si>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</si>
  <si>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</si>
  <si>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</si>
  <si>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</si>
  <si>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</si>
  <si>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</si>
  <si>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</si>
  <si>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</si>
  <si>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</si>
  <si>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</si>
  <si>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</si>
  <si>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</si>
  <si>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</si>
  <si>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</si>
  <si>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</si>
  <si>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</si>
  <si>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</si>
  <si>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</si>
  <si>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</si>
  <si>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</si>
  <si>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</si>
  <si>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</si>
  <si>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</si>
  <si>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</si>
  <si>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</si>
  <si>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</si>
  <si>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</si>
  <si>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</si>
  <si>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</si>
  <si>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</si>
  <si>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</si>
  <si>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</si>
  <si>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</si>
  <si>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</si>
  <si>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</si>
  <si>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</si>
  <si>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</si>
  <si>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</si>
  <si>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</si>
  <si>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</si>
  <si>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</si>
  <si>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</si>
  <si>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</si>
  <si>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</si>
  <si>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</si>
  <si>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</si>
  <si>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</si>
  <si>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</si>
  <si>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</si>
  <si>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</si>
  <si>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</si>
  <si>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</si>
  <si>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</si>
  <si>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</si>
  <si>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</si>
  <si>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</si>
  <si>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</si>
  <si>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</si>
  <si>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</si>
  <si>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</si>
  <si>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</si>
  <si>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</si>
  <si>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</si>
  <si>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</si>
  <si>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</si>
  <si>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</si>
  <si>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</si>
  <si>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</si>
  <si>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</si>
  <si>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</si>
  <si>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</si>
  <si>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</si>
  <si>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</si>
  <si>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</si>
  <si>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</si>
  <si>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</si>
  <si>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</si>
  <si>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</si>
  <si>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</si>
  <si>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</si>
  <si>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</si>
  <si>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</si>
  <si>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</si>
  <si>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</si>
  <si>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</si>
  <si>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</si>
  <si>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</si>
  <si>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</si>
  <si>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</si>
  <si>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</si>
  <si>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</si>
  <si>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</si>
  <si>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</si>
  <si>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</si>
  <si>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</si>
  <si>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</si>
  <si>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</si>
  <si>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</si>
  <si>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</si>
  <si>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</si>
  <si>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</si>
  <si>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</si>
  <si>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</si>
  <si>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</si>
  <si>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</si>
  <si>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</si>
  <si>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</si>
  <si>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</si>
  <si>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</si>
  <si>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</si>
  <si>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</si>
  <si>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</si>
  <si>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</si>
  <si>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</si>
  <si>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</si>
  <si>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</si>
  <si>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</si>
  <si>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</si>
  <si>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</si>
  <si>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</si>
  <si>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</si>
  <si>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</si>
  <si>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</si>
  <si>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</si>
  <si>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</si>
  <si>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</si>
  <si>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</si>
  <si>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</si>
  <si>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</si>
  <si>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</si>
  <si>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</si>
  <si>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</si>
  <si>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</si>
  <si>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</si>
  <si>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</si>
  <si>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</si>
  <si>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</si>
  <si>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</si>
  <si>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</si>
  <si>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</si>
  <si>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</si>
  <si>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</si>
  <si>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</si>
  <si>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</si>
  <si>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</si>
  <si>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</si>
  <si>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</si>
  <si>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</si>
  <si>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</si>
  <si>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</si>
  <si>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</si>
  <si>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</si>
  <si>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</si>
  <si>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</si>
  <si>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</si>
  <si>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</si>
  <si>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</si>
  <si>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</si>
  <si>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</si>
  <si>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</si>
  <si>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</si>
  <si>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</si>
  <si>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</si>
  <si>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</si>
  <si>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</si>
  <si>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</si>
  <si>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</si>
  <si>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</si>
  <si>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</si>
  <si>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</si>
  <si>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</si>
  <si>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</si>
  <si>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</si>
  <si>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</si>
  <si>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</si>
  <si>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</si>
  <si>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</si>
  <si>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</si>
  <si>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</si>
  <si>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</si>
  <si>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</si>
  <si>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</si>
  <si>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</si>
  <si>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</si>
  <si>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</si>
  <si>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</si>
  <si>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</si>
  <si>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</si>
  <si>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</si>
  <si>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</si>
  <si>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</si>
  <si>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</si>
  <si>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</si>
  <si>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</si>
  <si>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</si>
  <si>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</si>
  <si>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</si>
  <si>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</si>
  <si>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</si>
  <si>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</si>
  <si>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</si>
  <si>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</si>
  <si>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</si>
  <si>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</si>
  <si>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</si>
  <si>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</si>
  <si>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</si>
  <si>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</si>
  <si>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</si>
  <si>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</si>
  <si>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</si>
  <si>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</si>
  <si>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</si>
  <si>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</si>
  <si>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</si>
  <si>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</si>
  <si>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</si>
  <si>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</si>
  <si>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</si>
  <si>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</si>
  <si>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</si>
  <si>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</si>
  <si>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</si>
  <si>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</si>
  <si>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</si>
  <si>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</si>
  <si>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</si>
  <si>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</si>
  <si>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</si>
  <si>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</si>
  <si>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</si>
  <si>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</si>
  <si>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</si>
  <si>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</si>
  <si>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</si>
  <si>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</si>
  <si>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</si>
  <si>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</si>
  <si>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</si>
  <si>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</si>
  <si>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</si>
  <si>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</si>
  <si>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</si>
  <si>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</si>
  <si>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</si>
  <si>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</si>
  <si>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</si>
  <si>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</si>
  <si>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</si>
  <si>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</si>
  <si>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</si>
  <si>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</si>
  <si>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</si>
  <si>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</si>
  <si>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</si>
  <si>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</si>
  <si>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</si>
  <si>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</si>
  <si>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</si>
  <si>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</si>
  <si>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</si>
  <si>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</si>
  <si>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</si>
  <si>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</si>
  <si>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</si>
  <si>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</si>
  <si>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</si>
  <si>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</si>
  <si>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</si>
  <si>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</si>
  <si>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</si>
  <si>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</si>
  <si>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</si>
  <si>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</si>
  <si>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</si>
  <si>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</si>
  <si>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</si>
  <si>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</si>
  <si>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</si>
  <si>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</si>
  <si>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</si>
  <si>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</si>
  <si>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</si>
  <si>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</si>
  <si>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</si>
  <si>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</si>
  <si>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</si>
  <si>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</si>
  <si>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</si>
  <si>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</si>
  <si>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</si>
  <si>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</si>
  <si>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</si>
  <si>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</si>
  <si>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</si>
  <si>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</si>
  <si>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</si>
  <si>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</si>
  <si>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</si>
  <si>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</si>
  <si>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</si>
  <si>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</si>
  <si>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</si>
  <si>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</si>
  <si>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</si>
  <si>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</si>
  <si>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</si>
  <si>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</si>
  <si>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</si>
  <si>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</si>
  <si>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</si>
  <si>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</si>
  <si>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</si>
  <si>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</si>
  <si>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</si>
  <si>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</si>
  <si>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</si>
  <si>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</si>
  <si>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</si>
  <si>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</si>
  <si>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</si>
  <si>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</si>
  <si>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</si>
  <si>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</si>
  <si>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</si>
  <si>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</si>
  <si>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</si>
  <si>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</si>
  <si>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</si>
  <si>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</si>
  <si>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</si>
  <si>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</si>
  <si>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</si>
  <si>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</si>
  <si>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</si>
  <si>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</si>
  <si>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</si>
  <si>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</si>
  <si>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</si>
  <si>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</si>
  <si>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</si>
  <si>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</si>
  <si>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</si>
  <si>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</si>
  <si>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</si>
  <si>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</si>
  <si>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</si>
  <si>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</si>
  <si>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</si>
  <si>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</si>
  <si>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</si>
  <si>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</si>
  <si>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</si>
  <si>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</si>
  <si>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</si>
  <si>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</si>
  <si>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</si>
  <si>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</si>
  <si>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</si>
  <si>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</si>
  <si>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</si>
  <si>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</si>
  <si>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</si>
  <si>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</si>
  <si>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</si>
  <si>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</si>
  <si>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</si>
  <si>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</si>
  <si>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</si>
  <si>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</si>
  <si>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</si>
  <si>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</si>
  <si>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</si>
  <si>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</si>
  <si>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</si>
  <si>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</si>
  <si>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</si>
  <si>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</si>
  <si>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</si>
  <si>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</si>
  <si>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</si>
  <si>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</si>
  <si>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</si>
  <si>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</si>
  <si>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</si>
  <si>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</si>
  <si>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</si>
  <si>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</si>
  <si>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</si>
  <si>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</si>
  <si>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</si>
  <si>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</si>
  <si>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</si>
  <si>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</si>
  <si>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</si>
  <si>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</si>
  <si>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</si>
  <si>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</si>
  <si>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</si>
  <si>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</si>
  <si>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</si>
  <si>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</si>
  <si>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</si>
  <si>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</si>
  <si>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</si>
  <si>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</si>
  <si>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</si>
  <si>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</si>
  <si>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</si>
  <si>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</si>
  <si>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</si>
  <si>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</si>
  <si>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</si>
  <si>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</si>
  <si>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</si>
  <si>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</si>
  <si>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</si>
  <si>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</si>
  <si>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</si>
  <si>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</si>
  <si>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</si>
  <si>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</si>
  <si>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</si>
  <si>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</si>
  <si>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</si>
  <si>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</si>
  <si>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</si>
  <si>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</si>
  <si>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</si>
  <si>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</si>
  <si>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</si>
  <si>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</si>
  <si>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</si>
  <si>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</si>
  <si>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</si>
  <si>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</si>
  <si>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</si>
  <si>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</si>
  <si>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</si>
  <si>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</si>
  <si>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</si>
  <si>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</si>
  <si>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</si>
  <si>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</si>
  <si>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</si>
  <si>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</si>
  <si>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</si>
  <si>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</si>
  <si>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</si>
  <si>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</si>
  <si>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</si>
  <si>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</si>
  <si>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</si>
  <si>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</si>
  <si>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</si>
  <si>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</si>
  <si>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</si>
  <si>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</si>
  <si>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</si>
  <si>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</si>
  <si>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</si>
  <si>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</si>
  <si>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</si>
  <si>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</si>
  <si>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</si>
  <si>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</si>
  <si>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</si>
  <si>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</si>
  <si>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</si>
  <si>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</si>
  <si>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</si>
  <si>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</si>
  <si>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</si>
  <si>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</si>
  <si>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</si>
  <si>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</si>
  <si>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</si>
  <si>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</si>
  <si>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</si>
  <si>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</si>
  <si>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</si>
  <si>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</si>
  <si>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</si>
  <si>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</si>
  <si>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</si>
  <si>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</si>
  <si>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</si>
  <si>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</si>
  <si>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</si>
  <si>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</si>
  <si>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</si>
  <si>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</si>
  <si>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</si>
  <si>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</si>
  <si>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</si>
  <si>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</si>
  <si>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</si>
  <si>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</si>
  <si>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</si>
  <si>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</si>
  <si>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</si>
  <si>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</si>
  <si>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</si>
  <si>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</si>
  <si>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</si>
  <si>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</si>
  <si>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</si>
  <si>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</si>
  <si>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</si>
  <si>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</si>
  <si>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</si>
  <si>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</si>
  <si>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</si>
  <si>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</si>
  <si>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</si>
  <si>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</si>
  <si>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</si>
  <si>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</si>
  <si>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</si>
  <si>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</si>
  <si>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</si>
  <si>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</si>
  <si>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</si>
  <si>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</si>
  <si>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</si>
  <si>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</si>
  <si>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</si>
  <si>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</si>
  <si>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</si>
  <si>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</si>
  <si>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</si>
  <si>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</si>
  <si>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</si>
  <si>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</si>
  <si>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</si>
  <si>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</si>
  <si>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</si>
  <si>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</si>
  <si>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</si>
  <si>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</si>
  <si>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</si>
  <si>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</si>
  <si>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</si>
  <si>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</si>
  <si>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</si>
  <si>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</si>
  <si>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</si>
  <si>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</si>
  <si>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</si>
  <si>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</si>
  <si>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</si>
  <si>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</si>
  <si>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</si>
  <si>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</si>
  <si>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</si>
  <si>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</si>
  <si>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</si>
  <si>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</si>
  <si>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</si>
  <si>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</si>
  <si>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</si>
  <si>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</si>
  <si>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</si>
  <si>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</si>
  <si>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</si>
  <si>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</si>
  <si>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</si>
  <si>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</si>
  <si>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</si>
  <si>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</si>
  <si>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</si>
  <si>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</si>
  <si>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</si>
  <si>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</si>
  <si>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</si>
  <si>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</si>
  <si>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</si>
  <si>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</si>
  <si>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</si>
  <si>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</si>
  <si>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</si>
  <si>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</si>
  <si>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</si>
  <si>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</si>
  <si>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</si>
  <si>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</si>
  <si>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</si>
  <si>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</si>
  <si>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</si>
  <si>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</si>
  <si>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</si>
  <si>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</si>
  <si>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</si>
  <si>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</si>
  <si>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</si>
  <si>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</si>
  <si>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</si>
  <si>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</si>
  <si>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</si>
  <si>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</si>
  <si>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</si>
  <si>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</si>
  <si>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</si>
  <si>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</si>
  <si>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</si>
  <si>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</si>
  <si>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</si>
  <si>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</si>
  <si>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</si>
  <si>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</si>
  <si>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</si>
  <si>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</si>
  <si>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</si>
  <si>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</si>
  <si>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</si>
  <si>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</si>
  <si>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</si>
  <si>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</si>
  <si>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</si>
  <si>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</si>
  <si>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</si>
  <si>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</si>
  <si>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</si>
  <si>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</si>
  <si>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</si>
  <si>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</si>
  <si>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</si>
  <si>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</si>
  <si>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</si>
  <si>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</si>
  <si>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</si>
  <si>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</si>
  <si>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</si>
  <si>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</si>
  <si>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</si>
  <si>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</si>
  <si>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</si>
  <si>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</si>
  <si>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</si>
  <si>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</si>
  <si>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</si>
  <si>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</si>
  <si>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</si>
  <si>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</si>
  <si>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</si>
  <si>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</si>
  <si>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</si>
  <si>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</si>
  <si>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</si>
  <si>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</si>
  <si>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</si>
  <si>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</si>
  <si>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</si>
  <si>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</si>
  <si>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</si>
  <si>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</si>
  <si>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</si>
  <si>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</si>
  <si>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</si>
  <si>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</si>
  <si>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</si>
  <si>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</si>
  <si>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</si>
  <si>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</si>
  <si>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</si>
  <si>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</si>
  <si>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</si>
  <si>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</si>
  <si>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</si>
  <si>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</si>
  <si>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</si>
  <si>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</si>
  <si>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</si>
  <si>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</si>
  <si>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</si>
  <si>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</si>
  <si>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</si>
  <si>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</si>
  <si>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</si>
  <si>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</si>
  <si>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</si>
  <si>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</si>
  <si>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</si>
  <si>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</si>
  <si>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</si>
  <si>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</si>
  <si>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</si>
  <si>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</si>
  <si>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</si>
  <si>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</si>
  <si>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</si>
  <si>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</si>
  <si>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</si>
  <si>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</si>
  <si>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</si>
  <si>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</si>
  <si>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</si>
  <si>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</si>
  <si>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</si>
  <si>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</si>
  <si>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</si>
  <si>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</si>
  <si>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</si>
  <si>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</si>
  <si>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</si>
  <si>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</si>
  <si>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</si>
  <si>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</si>
  <si>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</si>
  <si>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</si>
  <si>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</si>
  <si>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</si>
  <si>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</si>
  <si>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</si>
  <si>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</si>
  <si>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</si>
  <si>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</si>
  <si>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</si>
  <si>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</si>
  <si>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</si>
  <si>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</si>
  <si>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</si>
  <si>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</si>
  <si>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</si>
  <si>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</si>
  <si>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</si>
  <si>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</si>
  <si>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</si>
  <si>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</si>
  <si>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</si>
  <si>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</si>
  <si>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</si>
  <si>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</si>
  <si>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</si>
  <si>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</si>
  <si>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</si>
  <si>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</si>
  <si>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</si>
  <si>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</si>
  <si>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</si>
  <si>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</si>
  <si>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</si>
  <si>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</si>
  <si>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</si>
  <si>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</si>
  <si>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</si>
  <si>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</si>
  <si>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</si>
  <si>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</si>
  <si>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</si>
  <si>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</si>
  <si>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</si>
  <si>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</si>
  <si>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</si>
  <si>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</si>
  <si>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</si>
  <si>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</si>
  <si>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</si>
  <si>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</si>
  <si>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</si>
  <si>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</si>
  <si>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</si>
  <si>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</si>
  <si>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</si>
  <si>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</si>
  <si>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</si>
  <si>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</si>
  <si>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</si>
  <si>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</si>
  <si>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</si>
  <si>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</si>
  <si>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</si>
  <si>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</si>
  <si>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</si>
  <si>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</si>
  <si>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</si>
  <si>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</si>
  <si>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</si>
  <si>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</si>
  <si>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</si>
  <si>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</si>
  <si>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</si>
  <si>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</si>
  <si>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</si>
  <si>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</si>
  <si>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</si>
  <si>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</si>
  <si>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</si>
  <si>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</si>
  <si>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</si>
  <si>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</si>
  <si>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</si>
  <si>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</si>
  <si>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</si>
  <si>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</si>
  <si>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</si>
  <si>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</si>
  <si>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</si>
  <si>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</si>
  <si>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</si>
  <si>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</si>
  <si>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</si>
  <si>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</si>
  <si>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</si>
  <si>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</si>
  <si>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</si>
  <si>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</si>
  <si>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</si>
  <si>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</si>
  <si>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</si>
  <si>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</si>
  <si>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</si>
  <si>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</si>
  <si>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</si>
  <si>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</si>
  <si>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</si>
  <si>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</si>
  <si>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</si>
  <si>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capomuta</t>
  </si>
  <si>
    <t>freud</t>
  </si>
  <si>
    <t>junkel</t>
  </si>
  <si>
    <t>sulidamor</t>
  </si>
  <si>
    <t>hippie</t>
  </si>
  <si>
    <t>giobin</t>
  </si>
  <si>
    <t>gautedasuta</t>
  </si>
  <si>
    <t>kalteland</t>
  </si>
  <si>
    <t>random</t>
  </si>
  <si>
    <t>ciantru</t>
  </si>
  <si>
    <t>li hulk</t>
  </si>
  <si>
    <t>Vinculinghi</t>
  </si>
  <si>
    <t>Sulidamor</t>
  </si>
  <si>
    <t>A Seleçao</t>
  </si>
  <si>
    <t>Credence Clearwater Crocodiles Project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</si>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</sst>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8"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7" val="0"/>
</file>

<file path=xl/ctrlProps/ctrlProp13.xml><?xml version="1.0" encoding="utf-8"?>
<formControlPr xmlns="http://schemas.microsoft.com/office/spreadsheetml/2009/9/main" objectType="Drop" dropLines="22" dropStyle="combo" dx="16" fmlaLink="$AR$14" fmlaRange="$BV$1:$BV$22" noThreeD="1" sel="1"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6"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6"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8" val="16"/>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41" val="29"/>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4"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1" t="s">
        <v>638</v>
      </c>
      <c r="Q2" s="382"/>
      <c r="R2" s="382"/>
      <c r="S2" s="383"/>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Norse Lineman</v>
      </c>
      <c r="BW2" s="126" t="str">
        <f>HLOOKUP(I$21,CB$2:DF$23,2,FALSE)</f>
        <v>Norse Lineman</v>
      </c>
      <c r="BX2" s="23">
        <f>IF(BW2=0,"",COUNTIF($D$3:$D$18,BW2))</f>
        <v>5</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1088</v>
      </c>
      <c r="D3" s="281" t="str">
        <f t="shared" ref="D3:D18" si="1">IF(AR3&lt;=1,"",VLOOKUP(AR3,BU:BV,2,FALSE))</f>
        <v>Ulfwerenar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Frenzy</v>
      </c>
      <c r="J3" s="249" t="str">
        <f>AD3&amp;AE3&amp;AF3&amp;AG3&amp;AH3&amp;AI3&amp;IF(AJ3&lt;&gt;"",IF(AD3&amp;AE3&amp;AF3&amp;AG3&amp;AH3&amp;AI3&lt;&gt;"",", ","")&amp;AJ3,"")</f>
        <v>Block</v>
      </c>
      <c r="K3" s="279" t="str">
        <f>IF(Z3="Star","n/a",IF(Z3&gt;=176,"6",IF(Z3&gt;=76,"5",IF(Z3&gt;=51,"4",IF(Z3&gt;=31,"3",IF(Z3&gt;=16,"2",IF(Z3&gt;=6,"1","")))))))</f>
        <v>1</v>
      </c>
      <c r="L3" s="365"/>
      <c r="M3" s="366"/>
      <c r="N3" s="306"/>
      <c r="O3" s="306"/>
      <c r="P3" s="296"/>
      <c r="Q3" s="297"/>
      <c r="R3" s="298"/>
      <c r="S3" s="299"/>
      <c r="T3" s="288"/>
      <c r="U3" s="289"/>
      <c r="V3" s="288"/>
      <c r="W3" s="289">
        <v>1</v>
      </c>
      <c r="X3" s="304"/>
      <c r="Y3" s="292">
        <v>1</v>
      </c>
      <c r="Z3" s="186">
        <f t="shared" ref="Z3:Z18" si="7">IF(LEFT(D3,1)="*","Star",T3*2+U3*1+V3*3+W3*2+Y3*5+AC3)</f>
        <v>7</v>
      </c>
      <c r="AA3" s="114">
        <f t="shared" ref="AA3:AA18" si="8">IF(D3&lt;&gt;"",(AB3+V33+W33+X33+Y33+Z33+AA33)*1000+VLOOKUP(D3,AZ:BF,7,FALSE),0)</f>
        <v>130000</v>
      </c>
      <c r="AB3" s="294"/>
      <c r="AC3" s="310"/>
      <c r="AD3" s="253" t="str">
        <f t="shared" ref="AD3:AD18" si="9">IF(AL3&gt;1,VLOOKUP(AL3,$AQ$32:$AS$87,3),"")</f>
        <v>Block</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6</v>
      </c>
      <c r="AM3" s="250">
        <v>1</v>
      </c>
      <c r="AN3" s="250">
        <v>1</v>
      </c>
      <c r="AO3" s="250">
        <v>1</v>
      </c>
      <c r="AP3" s="250">
        <v>1</v>
      </c>
      <c r="AQ3" s="250">
        <v>1</v>
      </c>
      <c r="AR3" s="35">
        <v>6</v>
      </c>
      <c r="AS3" s="30">
        <f t="shared" ref="AS3:AS18" si="15">VLOOKUP(D3,$AZ:$BF,2,FALSE)</f>
        <v>6</v>
      </c>
      <c r="AT3" s="30">
        <f t="shared" ref="AT3:AT18" si="16">VLOOKUP(D3,$AZ:$BF,3,FALSE)</f>
        <v>4</v>
      </c>
      <c r="AU3" s="30">
        <f t="shared" ref="AU3:AU18" si="17">VLOOKUP(D3,$AZ:$BF,4,FALSE)</f>
        <v>2</v>
      </c>
      <c r="AV3" s="30">
        <f t="shared" ref="AV3:AV18" si="18">VLOOKUP(D3,$AZ:$BF,5,FALSE)</f>
        <v>8</v>
      </c>
      <c r="AW3" s="191">
        <f t="shared" ref="AW3:AW18" si="19">IF(N3&lt;&gt;"",0,(IF(D3&lt;&gt;"",VLOOKUP(D3,AZ:BF,7,FALSE)+(AB3+V33+W33+X33+Y33+Z33+AA33)*1000,0)))</f>
        <v>130000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Norse Thrower</v>
      </c>
      <c r="BW3" s="126" t="str">
        <f>HLOOKUP(I$21,CB$2:DF$23,3,FALSE)</f>
        <v>Norse Thrower</v>
      </c>
      <c r="BX3" s="23">
        <f t="shared" ref="BX3:BX14" si="21">IF(BW3=0,"",COUNTIF($D$3:$D$18,BW3))</f>
        <v>0</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Ulfwerenar</v>
      </c>
      <c r="E4" s="8">
        <f t="shared" si="2"/>
        <v>6</v>
      </c>
      <c r="F4" s="9">
        <f t="shared" si="3"/>
        <v>4</v>
      </c>
      <c r="G4" s="10">
        <f t="shared" si="4"/>
        <v>2</v>
      </c>
      <c r="H4" s="11">
        <f t="shared" si="5"/>
        <v>8</v>
      </c>
      <c r="I4" s="185" t="str">
        <f t="shared" si="6"/>
        <v>Frenzy</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110000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6</v>
      </c>
      <c r="AS4" s="30">
        <f t="shared" si="15"/>
        <v>6</v>
      </c>
      <c r="AT4" s="30">
        <f t="shared" si="16"/>
        <v>4</v>
      </c>
      <c r="AU4" s="30">
        <f t="shared" si="17"/>
        <v>2</v>
      </c>
      <c r="AV4" s="30">
        <f t="shared" si="18"/>
        <v>8</v>
      </c>
      <c r="AW4" s="191">
        <f t="shared" si="19"/>
        <v>110000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Norse Runner</v>
      </c>
      <c r="BW4" s="126" t="str">
        <f>HLOOKUP(I$21,CB$2:DF$23,4,FALSE)</f>
        <v>Norse Runner</v>
      </c>
      <c r="BX4" s="23">
        <f t="shared" si="21"/>
        <v>1</v>
      </c>
      <c r="BY4" s="23">
        <f t="shared" si="0"/>
        <v>2</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Norse Blitzer</v>
      </c>
      <c r="E5" s="8">
        <f t="shared" si="2"/>
        <v>6</v>
      </c>
      <c r="F5" s="9">
        <f t="shared" si="3"/>
        <v>3</v>
      </c>
      <c r="G5" s="10">
        <f t="shared" si="4"/>
        <v>3</v>
      </c>
      <c r="H5" s="11">
        <f t="shared" si="5"/>
        <v>7</v>
      </c>
      <c r="I5" s="185" t="str">
        <f t="shared" si="6"/>
        <v>Block,  Frenzy,  Jump Up</v>
      </c>
      <c r="J5" s="249" t="str">
        <f t="shared" si="22"/>
        <v>Mighty Blow</v>
      </c>
      <c r="K5" s="279" t="str">
        <f t="shared" ref="K5:K18" si="25">IF(Z5="Star","n/a",IF(Z5&gt;=176,"6",IF(Z5&gt;=76,"5",IF(Z5&gt;=51,"4",IF(Z5&gt;=31,"3",IF(Z5&gt;=16,"2",IF(Z5&gt;=6,"1","")))))))</f>
        <v>1</v>
      </c>
      <c r="L5" s="365"/>
      <c r="M5" s="366"/>
      <c r="N5" s="307"/>
      <c r="O5" s="307"/>
      <c r="P5" s="300"/>
      <c r="Q5" s="301"/>
      <c r="R5" s="302"/>
      <c r="S5" s="303"/>
      <c r="T5" s="290"/>
      <c r="U5" s="291"/>
      <c r="V5" s="290">
        <v>1</v>
      </c>
      <c r="W5" s="291"/>
      <c r="X5" s="305"/>
      <c r="Y5" s="293">
        <v>1</v>
      </c>
      <c r="Z5" s="186">
        <f t="shared" si="7"/>
        <v>8</v>
      </c>
      <c r="AA5" s="114">
        <f t="shared" si="8"/>
        <v>110000</v>
      </c>
      <c r="AB5" s="294"/>
      <c r="AC5" s="295"/>
      <c r="AD5" s="253" t="str">
        <f t="shared" si="9"/>
        <v>Mighty Blow</v>
      </c>
      <c r="AE5" s="253" t="str">
        <f t="shared" si="10"/>
        <v/>
      </c>
      <c r="AF5" s="253" t="str">
        <f t="shared" si="11"/>
        <v/>
      </c>
      <c r="AG5" s="253" t="str">
        <f t="shared" si="12"/>
        <v/>
      </c>
      <c r="AH5" s="253" t="str">
        <f t="shared" si="13"/>
        <v/>
      </c>
      <c r="AI5" s="253" t="str">
        <f t="shared" si="14"/>
        <v/>
      </c>
      <c r="AJ5" s="311"/>
      <c r="AK5" s="205"/>
      <c r="AL5" s="250">
        <v>41</v>
      </c>
      <c r="AM5" s="250">
        <v>1</v>
      </c>
      <c r="AN5" s="250">
        <v>1</v>
      </c>
      <c r="AO5" s="250">
        <v>1</v>
      </c>
      <c r="AP5" s="250">
        <v>1</v>
      </c>
      <c r="AQ5" s="250">
        <v>1</v>
      </c>
      <c r="AR5" s="35">
        <v>5</v>
      </c>
      <c r="AS5" s="30">
        <f t="shared" si="15"/>
        <v>6</v>
      </c>
      <c r="AT5" s="30">
        <f t="shared" si="16"/>
        <v>3</v>
      </c>
      <c r="AU5" s="30">
        <f t="shared" si="17"/>
        <v>3</v>
      </c>
      <c r="AV5" s="30">
        <f t="shared" si="18"/>
        <v>7</v>
      </c>
      <c r="AW5" s="191">
        <f t="shared" si="19"/>
        <v>110000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Norse Blitzer</v>
      </c>
      <c r="BW5" s="126" t="str">
        <f>HLOOKUP(I$21,CB$2:DF$23,5,FALSE)</f>
        <v>Norse Blitzer</v>
      </c>
      <c r="BX5" s="23">
        <f t="shared" si="21"/>
        <v>2</v>
      </c>
      <c r="BY5" s="23">
        <f t="shared" si="0"/>
        <v>2</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Norse Blitzer</v>
      </c>
      <c r="E6" s="8">
        <f t="shared" si="2"/>
        <v>6</v>
      </c>
      <c r="F6" s="9">
        <f t="shared" si="3"/>
        <v>3</v>
      </c>
      <c r="G6" s="10">
        <f t="shared" si="4"/>
        <v>3</v>
      </c>
      <c r="H6" s="11">
        <f t="shared" si="5"/>
        <v>7</v>
      </c>
      <c r="I6" s="185" t="str">
        <f t="shared" si="6"/>
        <v>Block,  Frenzy,  Jump Up</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90000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5</v>
      </c>
      <c r="AS6" s="30">
        <f t="shared" si="15"/>
        <v>6</v>
      </c>
      <c r="AT6" s="30">
        <f t="shared" si="16"/>
        <v>3</v>
      </c>
      <c r="AU6" s="30">
        <f t="shared" si="17"/>
        <v>3</v>
      </c>
      <c r="AV6" s="30">
        <f t="shared" si="18"/>
        <v>7</v>
      </c>
      <c r="AW6" s="191">
        <f t="shared" si="19"/>
        <v>90000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Ulfwerenar</v>
      </c>
      <c r="BW6" s="126" t="str">
        <f>HLOOKUP(I$21,CB$2:DF$23,6,FALSE)</f>
        <v>Ulfwerenar</v>
      </c>
      <c r="BX6" s="23">
        <f t="shared" si="21"/>
        <v>2</v>
      </c>
      <c r="BY6" s="23">
        <f t="shared" si="0"/>
        <v>2</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1087</v>
      </c>
      <c r="D7" s="281" t="str">
        <f t="shared" si="1"/>
        <v>Norse Lineman</v>
      </c>
      <c r="E7" s="8">
        <f t="shared" si="2"/>
        <v>6</v>
      </c>
      <c r="F7" s="9">
        <f t="shared" si="3"/>
        <v>3</v>
      </c>
      <c r="G7" s="10">
        <f t="shared" si="4"/>
        <v>3</v>
      </c>
      <c r="H7" s="11">
        <f t="shared" si="5"/>
        <v>7</v>
      </c>
      <c r="I7" s="185" t="str">
        <f t="shared" si="6"/>
        <v>Block,</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50000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2</v>
      </c>
      <c r="AS7" s="30">
        <f t="shared" si="15"/>
        <v>6</v>
      </c>
      <c r="AT7" s="30">
        <f t="shared" si="16"/>
        <v>3</v>
      </c>
      <c r="AU7" s="30">
        <f t="shared" si="17"/>
        <v>3</v>
      </c>
      <c r="AV7" s="30">
        <f t="shared" si="18"/>
        <v>7</v>
      </c>
      <c r="AW7" s="191">
        <f t="shared" si="19"/>
        <v>50000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Yhetee</v>
      </c>
      <c r="BW7" s="126" t="str">
        <f>HLOOKUP(I$21,CB$2:DF$23,7,FALSE)</f>
        <v>Yhetee</v>
      </c>
      <c r="BX7" s="23">
        <f t="shared" si="21"/>
        <v>1</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1090</v>
      </c>
      <c r="D8" s="281" t="str">
        <f t="shared" si="1"/>
        <v>Norse Lineman</v>
      </c>
      <c r="E8" s="8">
        <f t="shared" si="2"/>
        <v>6</v>
      </c>
      <c r="F8" s="9">
        <f t="shared" si="3"/>
        <v>3</v>
      </c>
      <c r="G8" s="10">
        <f t="shared" si="4"/>
        <v>3</v>
      </c>
      <c r="H8" s="11">
        <f t="shared" si="5"/>
        <v>7</v>
      </c>
      <c r="I8" s="185" t="str">
        <f t="shared" si="6"/>
        <v>Block,</v>
      </c>
      <c r="J8" s="249" t="str">
        <f t="shared" si="22"/>
        <v/>
      </c>
      <c r="K8" s="279" t="str">
        <f t="shared" si="25"/>
        <v/>
      </c>
      <c r="L8" s="365"/>
      <c r="M8" s="366"/>
      <c r="N8" s="307"/>
      <c r="O8" s="307"/>
      <c r="P8" s="300"/>
      <c r="Q8" s="301"/>
      <c r="R8" s="302"/>
      <c r="S8" s="303"/>
      <c r="T8" s="290"/>
      <c r="U8" s="291"/>
      <c r="V8" s="290"/>
      <c r="W8" s="291"/>
      <c r="X8" s="305"/>
      <c r="Y8" s="293"/>
      <c r="Z8" s="186">
        <f t="shared" si="7"/>
        <v>0</v>
      </c>
      <c r="AA8" s="114">
        <f t="shared" si="8"/>
        <v>50000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2</v>
      </c>
      <c r="AS8" s="30">
        <f t="shared" si="15"/>
        <v>6</v>
      </c>
      <c r="AT8" s="30">
        <f t="shared" si="16"/>
        <v>3</v>
      </c>
      <c r="AU8" s="30">
        <f t="shared" si="17"/>
        <v>3</v>
      </c>
      <c r="AV8" s="30">
        <f t="shared" si="18"/>
        <v>7</v>
      </c>
      <c r="AW8" s="191">
        <f t="shared" si="19"/>
        <v>50000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*Boomer Eziasson</v>
      </c>
      <c r="BW8" s="126" t="str">
        <f>HLOOKUP(I$21,CB$2:DF$23,8,FALSE)</f>
        <v>*Boomer Eziasson</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1089</v>
      </c>
      <c r="D9" s="281" t="str">
        <f t="shared" si="1"/>
        <v>Norse Lineman</v>
      </c>
      <c r="E9" s="8">
        <f t="shared" si="2"/>
        <v>6</v>
      </c>
      <c r="F9" s="9">
        <f t="shared" si="3"/>
        <v>3</v>
      </c>
      <c r="G9" s="10">
        <f t="shared" si="4"/>
        <v>3</v>
      </c>
      <c r="H9" s="11">
        <f t="shared" si="5"/>
        <v>7</v>
      </c>
      <c r="I9" s="185" t="str">
        <f t="shared" si="6"/>
        <v>Block,</v>
      </c>
      <c r="J9" s="249" t="str">
        <f t="shared" si="22"/>
        <v/>
      </c>
      <c r="K9" s="279" t="str">
        <f t="shared" si="25"/>
        <v/>
      </c>
      <c r="L9" s="365"/>
      <c r="M9" s="366"/>
      <c r="N9" s="307"/>
      <c r="O9" s="307"/>
      <c r="P9" s="300"/>
      <c r="Q9" s="301"/>
      <c r="R9" s="302"/>
      <c r="S9" s="303"/>
      <c r="T9" s="290"/>
      <c r="U9" s="291"/>
      <c r="V9" s="290"/>
      <c r="W9" s="291">
        <v>1</v>
      </c>
      <c r="X9" s="305"/>
      <c r="Y9" s="293"/>
      <c r="Z9" s="186">
        <f t="shared" si="7"/>
        <v>2</v>
      </c>
      <c r="AA9" s="114">
        <f t="shared" si="8"/>
        <v>50000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2</v>
      </c>
      <c r="AS9" s="30">
        <f t="shared" si="15"/>
        <v>6</v>
      </c>
      <c r="AT9" s="30">
        <f t="shared" si="16"/>
        <v>3</v>
      </c>
      <c r="AU9" s="30">
        <f t="shared" si="17"/>
        <v>3</v>
      </c>
      <c r="AV9" s="30">
        <f t="shared" si="18"/>
        <v>7</v>
      </c>
      <c r="AW9" s="191">
        <f t="shared" si="19"/>
        <v>50000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 xml:space="preserve">*Helmut Wulf </v>
      </c>
      <c r="BW9" s="126" t="str">
        <f>HLOOKUP(I$21,CB$2:DF$23,9,FALSE)</f>
        <v xml:space="preserve">*Helmut Wulf </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1084</v>
      </c>
      <c r="D10" s="281" t="str">
        <f t="shared" si="1"/>
        <v>Norse Runner</v>
      </c>
      <c r="E10" s="8">
        <f t="shared" si="2"/>
        <v>7</v>
      </c>
      <c r="F10" s="9">
        <f t="shared" si="3"/>
        <v>3</v>
      </c>
      <c r="G10" s="10">
        <f t="shared" si="4"/>
        <v>3</v>
      </c>
      <c r="H10" s="11">
        <f t="shared" si="5"/>
        <v>7</v>
      </c>
      <c r="I10" s="185" t="str">
        <f t="shared" si="6"/>
        <v>Block,  Dauntless</v>
      </c>
      <c r="J10" s="249" t="str">
        <f t="shared" si="22"/>
        <v/>
      </c>
      <c r="K10" s="279" t="str">
        <f t="shared" si="25"/>
        <v/>
      </c>
      <c r="L10" s="365"/>
      <c r="M10" s="366"/>
      <c r="N10" s="307"/>
      <c r="O10" s="307"/>
      <c r="P10" s="300"/>
      <c r="Q10" s="301"/>
      <c r="R10" s="302"/>
      <c r="S10" s="303"/>
      <c r="T10" s="290"/>
      <c r="U10" s="291"/>
      <c r="V10" s="290">
        <v>1</v>
      </c>
      <c r="W10" s="291"/>
      <c r="X10" s="305"/>
      <c r="Y10" s="293"/>
      <c r="Z10" s="186">
        <f t="shared" si="7"/>
        <v>3</v>
      </c>
      <c r="AA10" s="114">
        <f t="shared" si="8"/>
        <v>90000</v>
      </c>
      <c r="AB10" s="294"/>
      <c r="AC10" s="295"/>
      <c r="AD10" s="253" t="str">
        <f t="shared" si="9"/>
        <v/>
      </c>
      <c r="AE10" s="253" t="str">
        <f t="shared" si="10"/>
        <v/>
      </c>
      <c r="AF10" s="253" t="str">
        <f t="shared" si="11"/>
        <v/>
      </c>
      <c r="AG10" s="253" t="str">
        <f t="shared" si="12"/>
        <v/>
      </c>
      <c r="AH10" s="253" t="str">
        <f t="shared" si="13"/>
        <v/>
      </c>
      <c r="AI10" s="253" t="str">
        <f t="shared" si="14"/>
        <v/>
      </c>
      <c r="AJ10" s="311"/>
      <c r="AK10" s="205"/>
      <c r="AL10" s="250">
        <v>1</v>
      </c>
      <c r="AM10" s="250">
        <v>1</v>
      </c>
      <c r="AN10" s="250">
        <v>1</v>
      </c>
      <c r="AO10" s="250">
        <v>1</v>
      </c>
      <c r="AP10" s="250">
        <v>1</v>
      </c>
      <c r="AQ10" s="250">
        <v>1</v>
      </c>
      <c r="AR10" s="35">
        <v>4</v>
      </c>
      <c r="AS10" s="30">
        <f t="shared" si="15"/>
        <v>7</v>
      </c>
      <c r="AT10" s="30">
        <f t="shared" si="16"/>
        <v>3</v>
      </c>
      <c r="AU10" s="30">
        <f t="shared" si="17"/>
        <v>3</v>
      </c>
      <c r="AV10" s="30">
        <f t="shared" si="18"/>
        <v>7</v>
      </c>
      <c r="AW10" s="191">
        <f t="shared" si="19"/>
        <v>90000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*Karla von Kill</v>
      </c>
      <c r="BW10" s="126" t="str">
        <f>HLOOKUP(I$21,CB$2:DF$23,10,FALSE)</f>
        <v>*Karla von Kill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1085</v>
      </c>
      <c r="D11" s="281" t="str">
        <f t="shared" si="1"/>
        <v>Norse Lineman</v>
      </c>
      <c r="E11" s="8">
        <f t="shared" si="2"/>
        <v>6</v>
      </c>
      <c r="F11" s="9">
        <f t="shared" si="3"/>
        <v>3</v>
      </c>
      <c r="G11" s="10">
        <f t="shared" si="4"/>
        <v>3</v>
      </c>
      <c r="H11" s="11">
        <f t="shared" si="5"/>
        <v>7</v>
      </c>
      <c r="I11" s="185" t="str">
        <f t="shared" si="6"/>
        <v>Block,</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50000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6</v>
      </c>
      <c r="AT11" s="30">
        <f t="shared" si="16"/>
        <v>3</v>
      </c>
      <c r="AU11" s="30">
        <f t="shared" si="17"/>
        <v>3</v>
      </c>
      <c r="AV11" s="30">
        <f t="shared" si="18"/>
        <v>7</v>
      </c>
      <c r="AW11" s="191">
        <f t="shared" si="19"/>
        <v>50000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 xml:space="preserve">*Wilhelm Chaney </v>
      </c>
      <c r="BW11" s="126" t="str">
        <f>HLOOKUP(I$21,CB$2:DF$23,11,FALSE)</f>
        <v xml:space="preserve">*Wilhelm Chaney </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t="s">
        <v>1086</v>
      </c>
      <c r="D12" s="281" t="str">
        <f t="shared" si="1"/>
        <v>Norse Lineman</v>
      </c>
      <c r="E12" s="8">
        <f t="shared" si="2"/>
        <v>6</v>
      </c>
      <c r="F12" s="9">
        <f t="shared" si="3"/>
        <v>3</v>
      </c>
      <c r="G12" s="10">
        <f t="shared" si="4"/>
        <v>3</v>
      </c>
      <c r="H12" s="11">
        <f t="shared" si="5"/>
        <v>7</v>
      </c>
      <c r="I12" s="185" t="str">
        <f t="shared" si="6"/>
        <v>Block,</v>
      </c>
      <c r="J12" s="249" t="str">
        <f t="shared" si="22"/>
        <v>Tackle</v>
      </c>
      <c r="K12" s="279" t="str">
        <f t="shared" si="25"/>
        <v>1</v>
      </c>
      <c r="L12" s="365"/>
      <c r="M12" s="366"/>
      <c r="N12" s="307"/>
      <c r="O12" s="307"/>
      <c r="P12" s="300"/>
      <c r="Q12" s="301"/>
      <c r="R12" s="302"/>
      <c r="S12" s="303"/>
      <c r="T12" s="290"/>
      <c r="U12" s="291">
        <v>1</v>
      </c>
      <c r="V12" s="290">
        <v>2</v>
      </c>
      <c r="W12" s="291"/>
      <c r="X12" s="305"/>
      <c r="Y12" s="293"/>
      <c r="Z12" s="186">
        <f t="shared" si="7"/>
        <v>7</v>
      </c>
      <c r="AA12" s="114">
        <f t="shared" si="8"/>
        <v>70000</v>
      </c>
      <c r="AB12" s="294"/>
      <c r="AC12" s="295"/>
      <c r="AD12" s="253" t="str">
        <f t="shared" si="9"/>
        <v>Tackle</v>
      </c>
      <c r="AE12" s="253" t="str">
        <f t="shared" si="10"/>
        <v/>
      </c>
      <c r="AF12" s="253" t="str">
        <f t="shared" si="11"/>
        <v/>
      </c>
      <c r="AG12" s="253" t="str">
        <f t="shared" si="12"/>
        <v/>
      </c>
      <c r="AH12" s="253" t="str">
        <f t="shared" si="13"/>
        <v/>
      </c>
      <c r="AI12" s="253" t="str">
        <f t="shared" si="14"/>
        <v/>
      </c>
      <c r="AJ12" s="311"/>
      <c r="AK12" s="205"/>
      <c r="AL12" s="250">
        <v>18</v>
      </c>
      <c r="AM12" s="250">
        <v>1</v>
      </c>
      <c r="AN12" s="250">
        <v>1</v>
      </c>
      <c r="AO12" s="250">
        <v>1</v>
      </c>
      <c r="AP12" s="250">
        <v>1</v>
      </c>
      <c r="AQ12" s="250">
        <v>1</v>
      </c>
      <c r="AR12" s="35">
        <v>2</v>
      </c>
      <c r="AS12" s="30">
        <f t="shared" si="15"/>
        <v>6</v>
      </c>
      <c r="AT12" s="30">
        <f t="shared" si="16"/>
        <v>3</v>
      </c>
      <c r="AU12" s="30">
        <f t="shared" si="17"/>
        <v>3</v>
      </c>
      <c r="AV12" s="30">
        <f t="shared" si="18"/>
        <v>7</v>
      </c>
      <c r="AW12" s="191">
        <f t="shared" si="19"/>
        <v>70000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*Scyla Anfingrimm</v>
      </c>
      <c r="BW12" s="126" t="str">
        <f>HLOOKUP(I$21,CB$2:DF$23,12,FALSE)</f>
        <v>*Scyla Anfingrimm</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1080</v>
      </c>
      <c r="D13" s="281" t="str">
        <f t="shared" si="1"/>
        <v>Yhetee</v>
      </c>
      <c r="E13" s="8">
        <f t="shared" si="2"/>
        <v>5</v>
      </c>
      <c r="F13" s="9">
        <f t="shared" si="3"/>
        <v>5</v>
      </c>
      <c r="G13" s="10">
        <f t="shared" si="4"/>
        <v>1</v>
      </c>
      <c r="H13" s="11">
        <f t="shared" si="5"/>
        <v>8</v>
      </c>
      <c r="I13" s="185" t="str">
        <f t="shared" si="6"/>
        <v>Loner, Claws, Disturbing Presence, Frenzy, Wild Animal</v>
      </c>
      <c r="J13" s="249" t="str">
        <f t="shared" si="22"/>
        <v/>
      </c>
      <c r="K13" s="279" t="str">
        <f t="shared" si="25"/>
        <v/>
      </c>
      <c r="L13" s="365"/>
      <c r="M13" s="366"/>
      <c r="N13" s="307"/>
      <c r="O13" s="307"/>
      <c r="P13" s="300"/>
      <c r="Q13" s="301"/>
      <c r="R13" s="302"/>
      <c r="S13" s="303"/>
      <c r="T13" s="290"/>
      <c r="U13" s="291"/>
      <c r="V13" s="290"/>
      <c r="W13" s="291">
        <v>1</v>
      </c>
      <c r="X13" s="305"/>
      <c r="Y13" s="293"/>
      <c r="Z13" s="186">
        <f t="shared" si="7"/>
        <v>2</v>
      </c>
      <c r="AA13" s="114">
        <f t="shared" si="8"/>
        <v>140000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7</v>
      </c>
      <c r="AS13" s="30">
        <f t="shared" si="15"/>
        <v>5</v>
      </c>
      <c r="AT13" s="30">
        <f t="shared" si="16"/>
        <v>5</v>
      </c>
      <c r="AU13" s="30">
        <f t="shared" si="17"/>
        <v>1</v>
      </c>
      <c r="AV13" s="30">
        <f t="shared" si="18"/>
        <v>8</v>
      </c>
      <c r="AW13" s="191">
        <f t="shared" si="19"/>
        <v>140000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*Zara the Slayer</v>
      </c>
      <c r="BW13" s="126" t="str">
        <f>HLOOKUP(I$21,CB$2:DG$23,13,FALSE)</f>
        <v>*Zara the Slayer</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c r="D14" s="281" t="str">
        <f t="shared" si="1"/>
        <v/>
      </c>
      <c r="E14" s="8" t="str">
        <f t="shared" si="2"/>
        <v/>
      </c>
      <c r="F14" s="9" t="str">
        <f t="shared" si="3"/>
        <v/>
      </c>
      <c r="G14" s="10" t="str">
        <f t="shared" si="4"/>
        <v/>
      </c>
      <c r="H14" s="11" t="str">
        <f t="shared" si="5"/>
        <v/>
      </c>
      <c r="I14" s="185" t="str">
        <f t="shared" si="6"/>
        <v/>
      </c>
      <c r="J14" s="249" t="str">
        <f t="shared" si="22"/>
        <v/>
      </c>
      <c r="K14" s="279" t="str">
        <f t="shared" si="25"/>
        <v/>
      </c>
      <c r="L14" s="365"/>
      <c r="M14" s="366"/>
      <c r="N14" s="307"/>
      <c r="O14" s="307"/>
      <c r="P14" s="300"/>
      <c r="Q14" s="301"/>
      <c r="R14" s="302"/>
      <c r="S14" s="303"/>
      <c r="T14" s="290"/>
      <c r="U14" s="291"/>
      <c r="V14" s="290"/>
      <c r="W14" s="291"/>
      <c r="X14" s="305"/>
      <c r="Y14" s="293"/>
      <c r="Z14" s="186">
        <f t="shared" si="7"/>
        <v>0</v>
      </c>
      <c r="AA14" s="114">
        <f t="shared" si="8"/>
        <v>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 xml:space="preserve">*Icepelt Hammerblow </v>
      </c>
      <c r="BW14" s="126" t="str">
        <f>HLOOKUP(I$21,CB$2:DF$23,14,FALSE)</f>
        <v xml:space="preserve">*Icepelt Hammerblow </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Norse journeyman</v>
      </c>
      <c r="BW16" s="126" t="str">
        <f>HLOOKUP(I$21,CB$2:DF$23,16,FALSE)</f>
        <v>Norse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3"/>
      <c r="D19" s="394"/>
      <c r="E19" s="389"/>
      <c r="F19" s="390"/>
      <c r="G19" s="391"/>
      <c r="H19" s="392"/>
      <c r="I19" s="50"/>
      <c r="J19" s="399"/>
      <c r="K19" s="399"/>
      <c r="L19" s="399"/>
      <c r="M19" s="399"/>
      <c r="N19" s="110"/>
      <c r="O19" s="64"/>
      <c r="P19" s="64"/>
      <c r="Q19" s="64"/>
      <c r="R19" s="64"/>
      <c r="S19" s="64"/>
      <c r="T19" s="64"/>
      <c r="U19" s="64"/>
      <c r="V19" s="64"/>
      <c r="W19" s="111"/>
      <c r="X19" s="85"/>
      <c r="Y19" s="64"/>
      <c r="Z19" s="112" t="s">
        <v>623</v>
      </c>
      <c r="AA19" s="113">
        <f>SUM(AW3:AW18)</f>
        <v>940000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95"/>
      <c r="D20" s="396"/>
      <c r="E20" s="403" t="s">
        <v>611</v>
      </c>
      <c r="F20" s="404"/>
      <c r="G20" s="404"/>
      <c r="H20" s="404"/>
      <c r="I20" s="374" t="s">
        <v>1091</v>
      </c>
      <c r="J20" s="375"/>
      <c r="K20" s="375"/>
      <c r="L20" s="375"/>
      <c r="M20" s="376"/>
      <c r="N20" s="378" t="s">
        <v>642</v>
      </c>
      <c r="O20" s="378"/>
      <c r="P20" s="378"/>
      <c r="Q20" s="378"/>
      <c r="R20" s="378"/>
      <c r="S20" s="378"/>
      <c r="T20" s="378"/>
      <c r="U20" s="379"/>
      <c r="V20" s="285">
        <v>2</v>
      </c>
      <c r="W20" s="13" t="s">
        <v>11</v>
      </c>
      <c r="X20" s="377">
        <f>IF(I21&lt;&gt;"",VLOOKUP(I21,BP2:BQ32,2,FALSE),0)</f>
        <v>60000</v>
      </c>
      <c r="Y20" s="377"/>
      <c r="Z20" s="14" t="s">
        <v>57</v>
      </c>
      <c r="AA20" s="115">
        <f>V20*X20</f>
        <v>120000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95"/>
      <c r="D21" s="396"/>
      <c r="E21" s="387" t="s">
        <v>610</v>
      </c>
      <c r="F21" s="388"/>
      <c r="G21" s="388"/>
      <c r="H21" s="388"/>
      <c r="I21" s="187" t="str">
        <f>VLOOKUP(AS22,BO2:BP32,2,FALSE)</f>
        <v>Norse</v>
      </c>
      <c r="J21" s="17"/>
      <c r="K21" s="17"/>
      <c r="L21" s="17"/>
      <c r="M21" s="188"/>
      <c r="N21" s="372" t="s">
        <v>12</v>
      </c>
      <c r="O21" s="372"/>
      <c r="P21" s="372"/>
      <c r="Q21" s="372"/>
      <c r="R21" s="372"/>
      <c r="S21" s="372"/>
      <c r="T21" s="372"/>
      <c r="U21" s="373"/>
      <c r="V21" s="286">
        <v>2</v>
      </c>
      <c r="W21" s="15" t="str">
        <f>IF(AR21=TRUE,"","x")</f>
        <v>x</v>
      </c>
      <c r="X21" s="371">
        <f>IF(AR21=TRUE,"free",10000)</f>
        <v>10000</v>
      </c>
      <c r="Y21" s="371"/>
      <c r="Z21" s="16" t="str">
        <f>IF(AR21=TRUE,""," gp")</f>
        <v xml:space="preserve"> gp</v>
      </c>
      <c r="AA21" s="116">
        <f>IF(AR21=TRUE,"",V21*10000)</f>
        <v>20000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95"/>
      <c r="D22" s="396"/>
      <c r="E22" s="387" t="s">
        <v>614</v>
      </c>
      <c r="F22" s="388"/>
      <c r="G22" s="388"/>
      <c r="H22" s="388"/>
      <c r="I22" s="400" t="s">
        <v>1092</v>
      </c>
      <c r="J22" s="401"/>
      <c r="K22" s="401"/>
      <c r="L22" s="401"/>
      <c r="M22" s="402"/>
      <c r="N22" s="372" t="s">
        <v>644</v>
      </c>
      <c r="O22" s="372"/>
      <c r="P22" s="372"/>
      <c r="Q22" s="372"/>
      <c r="R22" s="372"/>
      <c r="S22" s="372"/>
      <c r="T22" s="372"/>
      <c r="U22" s="373"/>
      <c r="V22" s="286">
        <v>0</v>
      </c>
      <c r="W22" s="15" t="s">
        <v>11</v>
      </c>
      <c r="X22" s="371">
        <v>10000</v>
      </c>
      <c r="Y22" s="371"/>
      <c r="Z22" s="16" t="s">
        <v>57</v>
      </c>
      <c r="AA22" s="116">
        <f>V22*10000</f>
        <v>0</v>
      </c>
      <c r="AB22" s="5"/>
      <c r="AC22" s="5"/>
      <c r="AD22" s="255"/>
      <c r="AE22" s="255"/>
      <c r="AF22" s="255"/>
      <c r="AG22" s="255"/>
      <c r="AH22" s="255"/>
      <c r="AI22" s="255"/>
      <c r="AJ22" s="255"/>
      <c r="AK22" s="5"/>
      <c r="AL22" s="31"/>
      <c r="AM22" s="31"/>
      <c r="AN22" s="31"/>
      <c r="AO22" s="31"/>
      <c r="AP22" s="31"/>
      <c r="AQ22" s="31"/>
      <c r="AR22" s="31"/>
      <c r="AS22" s="35">
        <v>18</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95"/>
      <c r="D23" s="396"/>
      <c r="E23" s="387" t="s">
        <v>612</v>
      </c>
      <c r="F23" s="388"/>
      <c r="G23" s="388"/>
      <c r="H23" s="388"/>
      <c r="I23" s="212">
        <f>(AA19+AA25)/1000</f>
        <v>1130</v>
      </c>
      <c r="J23" s="213" t="s">
        <v>437</v>
      </c>
      <c r="K23" s="213"/>
      <c r="L23" s="213"/>
      <c r="M23" s="214"/>
      <c r="N23" s="372" t="s">
        <v>643</v>
      </c>
      <c r="O23" s="372"/>
      <c r="P23" s="372"/>
      <c r="Q23" s="372"/>
      <c r="R23" s="372"/>
      <c r="S23" s="372"/>
      <c r="T23" s="372"/>
      <c r="U23" s="373"/>
      <c r="V23" s="286">
        <v>0</v>
      </c>
      <c r="W23" s="15" t="s">
        <v>11</v>
      </c>
      <c r="X23" s="371">
        <v>10000</v>
      </c>
      <c r="Y23" s="371"/>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95"/>
      <c r="D24" s="396"/>
      <c r="E24" s="384" t="s">
        <v>613</v>
      </c>
      <c r="F24" s="385"/>
      <c r="G24" s="385"/>
      <c r="H24" s="386"/>
      <c r="I24" s="282">
        <v>70</v>
      </c>
      <c r="J24" s="283" t="s">
        <v>437</v>
      </c>
      <c r="K24" s="283"/>
      <c r="L24" s="283"/>
      <c r="M24" s="284"/>
      <c r="N24" s="380" t="str">
        <f>IF(I21="Shambling Undead","",(IF(I21="Necromantic Horror","",(IF(I21="Khemri Tomb Kings","",(IF(I21="Nurgle","","APOTECARIO")))))))</f>
        <v>APOTECARIO</v>
      </c>
      <c r="O24" s="380"/>
      <c r="P24" s="380"/>
      <c r="Q24" s="380"/>
      <c r="R24" s="380"/>
      <c r="S24" s="380"/>
      <c r="T24" s="380"/>
      <c r="U24" s="380"/>
      <c r="V24" s="287">
        <v>1</v>
      </c>
      <c r="W24" s="15" t="str">
        <f>IF(I21="Shambling Undead","",(IF(I21="Necromantic Horror","",(IF(I21="Khemri Tomb Kings","",(IF(I21="Nurgle","","x")))))))</f>
        <v>x</v>
      </c>
      <c r="X24" s="371">
        <f>IF(I21="Shambling Undead",-500,(IF(I21="Necromantic Horror",-500,(IF(I21="Khemri Tomb Kings",-500,(IF(I21="Nurgle",-500,50000)))))))</f>
        <v>50000</v>
      </c>
      <c r="Y24" s="371"/>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70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97"/>
      <c r="D25" s="398"/>
      <c r="E25" s="63" t="s">
        <v>1077</v>
      </c>
      <c r="F25" s="12"/>
      <c r="G25" s="12"/>
      <c r="H25" s="12"/>
      <c r="I25" s="129" t="s">
        <v>601</v>
      </c>
      <c r="J25" s="273" t="s">
        <v>602</v>
      </c>
      <c r="K25" s="273"/>
      <c r="L25" s="273"/>
      <c r="M25" s="12"/>
      <c r="N25" s="370"/>
      <c r="O25" s="370"/>
      <c r="P25" s="370"/>
      <c r="Q25" s="370"/>
      <c r="R25" s="370"/>
      <c r="S25" s="370"/>
      <c r="T25" s="370"/>
      <c r="U25" s="370"/>
      <c r="V25" s="86"/>
      <c r="W25" s="111"/>
      <c r="X25" s="85"/>
      <c r="Y25" s="64"/>
      <c r="Z25" s="112" t="s">
        <v>624</v>
      </c>
      <c r="AA25" s="113">
        <f>SUM(AA20:AA24)</f>
        <v>190000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8" sqref="X8"/>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2</v>
      </c>
      <c r="B2" s="180">
        <f>SUM(AB:AB)</f>
        <v>0</v>
      </c>
      <c r="C2" s="181">
        <f>SUM(AC:AC)</f>
        <v>0</v>
      </c>
      <c r="D2" s="87" t="s">
        <v>630</v>
      </c>
      <c r="E2" s="172">
        <f>SUM(E6:E206)</f>
        <v>4</v>
      </c>
      <c r="F2" s="51" t="s">
        <v>15</v>
      </c>
      <c r="G2" s="170">
        <f>SUM(G7:G206)</f>
        <v>0</v>
      </c>
      <c r="H2" s="171">
        <f>SUM(H7:H206)</f>
        <v>3</v>
      </c>
      <c r="I2" s="51" t="s">
        <v>15</v>
      </c>
      <c r="J2" s="170">
        <f>SUM(J7:J206)</f>
        <v>1</v>
      </c>
      <c r="K2" s="169">
        <f>SUM(K7:K206)</f>
        <v>2</v>
      </c>
      <c r="L2" s="142" t="s">
        <v>15</v>
      </c>
      <c r="M2" s="167">
        <f>SUM(M7:M206)</f>
        <v>1</v>
      </c>
      <c r="N2" s="168">
        <f>SUM(N7:N206)</f>
        <v>1</v>
      </c>
      <c r="O2" s="142" t="s">
        <v>15</v>
      </c>
      <c r="P2" s="167">
        <f>SUM(P7:P206)</f>
        <v>0</v>
      </c>
      <c r="Q2" s="168">
        <f>SUM(Q7:Q206)</f>
        <v>0</v>
      </c>
      <c r="R2" s="142" t="s">
        <v>15</v>
      </c>
      <c r="S2" s="167">
        <f>SUM(S7:S206)</f>
        <v>0</v>
      </c>
      <c r="T2" s="166">
        <f>SUM(T7:T206)/AD2</f>
        <v>0</v>
      </c>
      <c r="U2" s="108" t="s">
        <v>16</v>
      </c>
      <c r="V2" s="68"/>
      <c r="W2" s="60"/>
      <c r="X2" s="60"/>
      <c r="Y2" s="70"/>
      <c r="AD2" s="58">
        <f>IF(A2+B2+C2=0,1,A2+B2+C2)</f>
        <v>2</v>
      </c>
    </row>
    <row r="3" spans="1:30" ht="13.5" thickBot="1" x14ac:dyDescent="0.25">
      <c r="A3" s="182">
        <f>A2/AD2</f>
        <v>1</v>
      </c>
      <c r="B3" s="183">
        <f>B2/AD2</f>
        <v>0</v>
      </c>
      <c r="C3" s="184">
        <f>C2/AD2</f>
        <v>0</v>
      </c>
      <c r="D3" s="88"/>
      <c r="E3" s="173">
        <f>E2/$AD2</f>
        <v>2</v>
      </c>
      <c r="F3" s="52" t="s">
        <v>15</v>
      </c>
      <c r="G3" s="174">
        <f>G2/$AD2</f>
        <v>0</v>
      </c>
      <c r="H3" s="175">
        <f>H2/$AD2</f>
        <v>1.5</v>
      </c>
      <c r="I3" s="118" t="s">
        <v>15</v>
      </c>
      <c r="J3" s="174">
        <f>J2/$AD2</f>
        <v>0.5</v>
      </c>
      <c r="K3" s="176">
        <f>K2/AD2</f>
        <v>1</v>
      </c>
      <c r="L3" s="118" t="s">
        <v>15</v>
      </c>
      <c r="M3" s="177">
        <f>M2/AD2</f>
        <v>0.5</v>
      </c>
      <c r="N3" s="178">
        <f>N2/AD2</f>
        <v>0.5</v>
      </c>
      <c r="O3" s="52" t="s">
        <v>15</v>
      </c>
      <c r="P3" s="177">
        <f>P2/AD2</f>
        <v>0</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won</v>
      </c>
      <c r="C7" s="406"/>
      <c r="D7" s="90" t="s">
        <v>1093</v>
      </c>
      <c r="E7" s="1">
        <v>1</v>
      </c>
      <c r="F7" s="76" t="s">
        <v>15</v>
      </c>
      <c r="G7" s="2">
        <v>0</v>
      </c>
      <c r="H7" s="158">
        <f t="shared" ref="H7:H38" si="0">K7+N7+Q7</f>
        <v>1</v>
      </c>
      <c r="I7" s="76" t="s">
        <v>15</v>
      </c>
      <c r="J7" s="162">
        <f t="shared" ref="J7:J38" si="1">M7+P7+S7</f>
        <v>1</v>
      </c>
      <c r="K7" s="153">
        <v>1</v>
      </c>
      <c r="L7" s="76" t="s">
        <v>15</v>
      </c>
      <c r="M7" s="154">
        <v>1</v>
      </c>
      <c r="N7" s="155"/>
      <c r="O7" s="76" t="s">
        <v>15</v>
      </c>
      <c r="P7" s="154"/>
      <c r="Q7" s="155"/>
      <c r="R7" s="76" t="s">
        <v>15</v>
      </c>
      <c r="S7" s="154"/>
      <c r="T7" s="3"/>
      <c r="U7" s="75" t="s">
        <v>16</v>
      </c>
      <c r="V7" s="3">
        <v>60</v>
      </c>
      <c r="W7" s="228" t="s">
        <v>17</v>
      </c>
      <c r="X7" s="270"/>
      <c r="Y7" s="231"/>
      <c r="AA7" s="227">
        <f>IF(E7&gt;G7,IF(G7&lt;&gt;"",1))</f>
        <v>1</v>
      </c>
      <c r="AB7" s="227" t="b">
        <f>IF(E7=G7,IF(G7&lt;&gt;"",1))</f>
        <v>0</v>
      </c>
      <c r="AC7" s="227" t="b">
        <f>IF(E7&lt;G7,IF(E7&lt;&gt;"",1))</f>
        <v>0</v>
      </c>
    </row>
    <row r="8" spans="1:30" s="62" customFormat="1" ht="18" customHeight="1" x14ac:dyDescent="0.2">
      <c r="A8" s="215">
        <f>A7+1</f>
        <v>2</v>
      </c>
      <c r="B8" s="410" t="str">
        <f>IF(AA8=1,"won",IF(AB8=1,"tied",IF(AC8=1,"lost","")))</f>
        <v>won</v>
      </c>
      <c r="C8" s="411"/>
      <c r="D8" s="216" t="s">
        <v>1094</v>
      </c>
      <c r="E8" s="217">
        <v>3</v>
      </c>
      <c r="F8" s="218" t="s">
        <v>15</v>
      </c>
      <c r="G8" s="219">
        <v>0</v>
      </c>
      <c r="H8" s="220">
        <f t="shared" si="0"/>
        <v>2</v>
      </c>
      <c r="I8" s="218" t="s">
        <v>15</v>
      </c>
      <c r="J8" s="221">
        <f t="shared" si="1"/>
        <v>0</v>
      </c>
      <c r="K8" s="222">
        <v>1</v>
      </c>
      <c r="L8" s="218" t="s">
        <v>15</v>
      </c>
      <c r="M8" s="223"/>
      <c r="N8" s="224">
        <v>1</v>
      </c>
      <c r="O8" s="218" t="s">
        <v>15</v>
      </c>
      <c r="P8" s="223"/>
      <c r="Q8" s="224"/>
      <c r="R8" s="218" t="s">
        <v>15</v>
      </c>
      <c r="S8" s="223"/>
      <c r="T8" s="225" t="s">
        <v>1095</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05" t="str">
        <f t="shared" ref="B9:B72" si="3">IF(AA9=1,"won",IF(AB9=1,"tied",IF(AC9=1,"lost","")))</f>
        <v/>
      </c>
      <c r="C9" s="406"/>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t="shared" ref="AA9:AA72" si="4">IF(E9&gt;G9,IF(G9&lt;&gt;"",1))</f>
        <v>0</v>
      </c>
      <c r="AB9" s="62" t="b">
        <f t="shared" ref="AB9:AB72" si="5">IF(E9=G9,IF(G9&lt;&gt;"",1))</f>
        <v>0</v>
      </c>
      <c r="AC9" s="62" t="b">
        <f t="shared" ref="AC9:AC72" si="6">IF(E9&lt;G9,IF(E9&lt;&gt;"",1))</f>
        <v>0</v>
      </c>
    </row>
    <row r="10" spans="1:30" s="62" customFormat="1" ht="18" customHeight="1" x14ac:dyDescent="0.2">
      <c r="A10" s="104">
        <f t="shared" si="2"/>
        <v>4</v>
      </c>
      <c r="B10" s="405" t="str">
        <f t="shared" si="3"/>
        <v/>
      </c>
      <c r="C10" s="406"/>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2020-07-16T19:44:34Z</dcterms:modified>
</cp:coreProperties>
</file>