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AA32" i="2"/>
  <c r="AA33" i="2"/>
  <c r="AA34" i="2"/>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AA18" i="4" s="1"/>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G17" i="4"/>
  <c r="F17" i="4"/>
  <c r="AU18" i="4"/>
  <c r="BW12" i="4"/>
  <c r="J9" i="4"/>
  <c r="J17" i="4"/>
  <c r="H17" i="4"/>
  <c r="E15" i="4"/>
  <c r="AW17" i="4"/>
  <c r="AS18" i="4"/>
  <c r="BW8" i="4"/>
  <c r="J11" i="4"/>
  <c r="J15" i="4"/>
  <c r="AA17" i="4"/>
  <c r="AV17" i="4"/>
  <c r="AS16" i="4"/>
  <c r="Z18" i="4"/>
  <c r="K18" i="4" s="1"/>
  <c r="AT18" i="4"/>
  <c r="E17" i="4"/>
  <c r="I17" i="4"/>
  <c r="AU17" i="4"/>
  <c r="BW18" i="4"/>
  <c r="BV18" i="4" s="1"/>
  <c r="BU18" i="4" s="1"/>
  <c r="J12" i="4"/>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B34" i="2" l="1"/>
  <c r="J3" i="4"/>
  <c r="B33" i="2"/>
  <c r="B32" i="2"/>
  <c r="H18" i="4"/>
  <c r="AW18" i="4"/>
  <c r="B31" i="2"/>
  <c r="J2" i="2"/>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AU7" i="4"/>
  <c r="E6" i="4"/>
  <c r="AW6" i="4"/>
  <c r="AV6" i="4"/>
  <c r="AS6" i="4"/>
  <c r="AT6" i="4"/>
  <c r="H6" i="4"/>
  <c r="F6" i="4"/>
  <c r="AA6" i="4"/>
  <c r="G6" i="4"/>
  <c r="AT5" i="4"/>
  <c r="V35" i="4"/>
  <c r="AA5" i="4" s="1"/>
  <c r="W35" i="4"/>
  <c r="Z5" i="4"/>
  <c r="K5" i="4" s="1"/>
  <c r="AS5" i="4"/>
  <c r="AV5" i="4"/>
  <c r="Y35" i="4"/>
  <c r="V34" i="4"/>
  <c r="AW4" i="4" s="1"/>
  <c r="W34" i="4"/>
  <c r="X34" i="4"/>
  <c r="AV4" i="4"/>
  <c r="AU4" i="4"/>
  <c r="Z4" i="4"/>
  <c r="K4" i="4" s="1"/>
  <c r="AS3" i="4"/>
  <c r="Z3" i="4"/>
  <c r="K3" i="4" s="1"/>
  <c r="V33" i="4"/>
  <c r="AA3" i="4" s="1"/>
  <c r="J6" i="4"/>
  <c r="J5" i="4"/>
  <c r="BV14" i="4"/>
  <c r="BY14" i="4" s="1"/>
  <c r="F16" i="4"/>
  <c r="BX17" i="4"/>
  <c r="I18" i="4" s="1"/>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BW2" i="4"/>
  <c r="BV7" i="4"/>
  <c r="BV11" i="4"/>
  <c r="BY11" i="4" s="1"/>
  <c r="BX13" i="4"/>
  <c r="BX10" i="4"/>
  <c r="AA8" i="4"/>
  <c r="BW22" i="4"/>
  <c r="F18" i="4"/>
  <c r="BV10" i="4"/>
  <c r="AT8" i="4"/>
  <c r="B7" i="2"/>
  <c r="AS8" i="4"/>
  <c r="E18" i="4"/>
  <c r="H7" i="4" l="1"/>
  <c r="AA14" i="4"/>
  <c r="AD2" i="2"/>
  <c r="T2" i="2" s="1"/>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N3" i="2" l="1"/>
  <c r="P3" i="2"/>
  <c r="G3" i="2"/>
  <c r="C3" i="2"/>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<sst xmlns="http://schemas.openxmlformats.org/spreadsheetml/2006/main" count="3451" uniqueCount="1131">
  <si>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</si>
  <si>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</si>
  <si>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</si>
  <si>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</si>
  <si>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</si>
  <si>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</si>
  <si>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</si>
  <si>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</si>
  <si>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</si>
  <si>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</si>
  <si>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</si>
  <si>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</si>
  <si>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</si>
  <si>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</si>
  <si>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</si>
  <si>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</si>
  <si>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</si>
  <si>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</si>
  <si>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</si>
  <si>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</si>
  <si>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</si>
  <si>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</si>
  <si>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</si>
  <si>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</si>
  <si>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</si>
  <si>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</si>
  <si>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</si>
  <si>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</si>
  <si>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</si>
  <si>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</si>
  <si>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</si>
  <si>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</si>
  <si>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</si>
  <si>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</si>
  <si>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</si>
  <si>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</si>
  <si>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</si>
  <si>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</si>
  <si>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</si>
  <si>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</si>
  <si>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</si>
  <si>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</si>
  <si>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</si>
  <si>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</si>
  <si>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</si>
  <si>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</si>
  <si>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</si>
  <si>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</si>
  <si>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</si>
  <si>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</si>
  <si>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</si>
  <si>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</si>
  <si>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</si>
  <si>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</si>
  <si>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</si>
  <si>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</si>
  <si>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</si>
  <si>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</si>
  <si>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</si>
  <si>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</si>
  <si>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</si>
  <si>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</si>
  <si>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</si>
  <si>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</si>
  <si>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</si>
  <si>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</si>
  <si>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</si>
  <si>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</si>
  <si>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</si>
  <si>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</si>
  <si>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</si>
  <si>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</si>
  <si>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</si>
  <si>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</si>
  <si>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</si>
  <si>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</si>
  <si>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</si>
  <si>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</si>
  <si>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</si>
  <si>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</si>
  <si>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</si>
  <si>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</si>
  <si>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</si>
  <si>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</si>
  <si>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</si>
  <si>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</si>
  <si>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</si>
  <si>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</si>
  <si>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</si>
  <si>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</si>
  <si>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</si>
  <si>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</si>
  <si>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</si>
  <si>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</si>
  <si>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</si>
  <si>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</si>
  <si>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</si>
  <si>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</si>
  <si>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</si>
  <si>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</si>
  <si>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</si>
  <si>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</si>
  <si>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</si>
  <si>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</si>
  <si>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</si>
  <si>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</si>
  <si>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</si>
  <si>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</si>
  <si>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</si>
  <si>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</si>
  <si>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</si>
  <si>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</si>
  <si>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</si>
  <si>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</si>
  <si>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</si>
  <si>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</si>
  <si>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</si>
  <si>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</si>
  <si>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</si>
  <si>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</si>
  <si>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</si>
  <si>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</si>
  <si>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</si>
  <si>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</si>
  <si>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</si>
  <si>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</si>
  <si>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</si>
  <si>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</si>
  <si>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</si>
  <si>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</si>
  <si>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</si>
  <si>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</si>
  <si>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</si>
  <si>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</si>
  <si>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</si>
  <si>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</si>
  <si>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</si>
  <si>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</si>
  <si>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</si>
  <si>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</si>
  <si>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</si>
  <si>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</si>
  <si>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</si>
  <si>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</si>
  <si>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</si>
  <si>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</si>
  <si>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</si>
  <si>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</si>
  <si>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</si>
  <si>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</si>
  <si>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</si>
  <si>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</si>
  <si>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</si>
  <si>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</si>
  <si>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</si>
  <si>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</si>
  <si>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</si>
  <si>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</si>
  <si>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</si>
  <si>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</si>
  <si>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</si>
  <si>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</si>
  <si>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</si>
  <si>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</si>
  <si>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</si>
  <si>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</si>
  <si>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</si>
  <si>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</si>
  <si>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</si>
  <si>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</si>
  <si>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</si>
  <si>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</si>
  <si>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</si>
  <si>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</si>
  <si>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</si>
  <si>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</si>
  <si>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</si>
  <si>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</si>
  <si>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</si>
  <si>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</si>
  <si>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</si>
  <si>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</si>
  <si>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</si>
  <si>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</si>
  <si>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</si>
  <si>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</si>
  <si>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</si>
  <si>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</si>
  <si>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</si>
  <si>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</si>
  <si>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</si>
  <si>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</si>
  <si>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</si>
  <si>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</si>
  <si>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</si>
  <si>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</si>
  <si>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</si>
  <si>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</si>
  <si>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</si>
  <si>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</si>
  <si>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</si>
  <si>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</si>
  <si>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</si>
  <si>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</si>
  <si>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</si>
  <si>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</si>
  <si>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</si>
  <si>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</si>
  <si>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</si>
  <si>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</si>
  <si>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</si>
  <si>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</si>
  <si>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</si>
  <si>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</si>
  <si>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</si>
  <si>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</si>
  <si>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</si>
  <si>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</si>
  <si>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</si>
  <si>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</si>
  <si>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</si>
  <si>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</si>
  <si>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</si>
  <si>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</si>
  <si>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</si>
  <si>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</si>
  <si>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</si>
  <si>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</si>
  <si>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</si>
  <si>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</si>
  <si>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</si>
  <si>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</si>
  <si>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</si>
  <si>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</si>
  <si>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</si>
  <si>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</si>
  <si>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</si>
  <si>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</si>
  <si>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</si>
  <si>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</si>
  <si>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</si>
  <si>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</si>
  <si>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</si>
  <si>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</si>
  <si>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</si>
  <si>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</si>
  <si>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</si>
  <si>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</si>
  <si>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</si>
  <si>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</si>
  <si>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</si>
  <si>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</si>
  <si>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</si>
  <si>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</si>
  <si>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</si>
  <si>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</si>
  <si>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</si>
  <si>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</si>
  <si>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</si>
  <si>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</si>
  <si>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</si>
  <si>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</si>
  <si>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</si>
  <si>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</si>
  <si>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</si>
  <si>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</si>
  <si>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</si>
  <si>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</si>
  <si>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</si>
  <si>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</si>
  <si>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</si>
  <si>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</si>
  <si>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</si>
  <si>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</si>
  <si>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</si>
  <si>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</si>
  <si>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</si>
  <si>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</si>
  <si>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</si>
  <si>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</si>
  <si>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</si>
  <si>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</si>
  <si>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</si>
  <si>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</si>
  <si>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</si>
  <si>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</si>
  <si>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</si>
  <si>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</si>
  <si>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</si>
  <si>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</si>
  <si>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</si>
  <si>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</si>
  <si>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</si>
  <si>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</si>
  <si>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</si>
  <si>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</si>
  <si>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</si>
  <si>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</si>
  <si>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</si>
  <si>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</si>
  <si>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</si>
  <si>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</si>
  <si>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</si>
  <si>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</si>
  <si>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</si>
  <si>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</si>
  <si>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</si>
  <si>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</si>
  <si>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</si>
  <si>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</si>
  <si>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</si>
  <si>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</si>
  <si>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</si>
  <si>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</si>
  <si>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</si>
  <si>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</si>
  <si>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</si>
  <si>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</si>
  <si>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</si>
  <si>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</si>
  <si>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</si>
  <si>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</si>
  <si>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</si>
  <si>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</si>
  <si>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</si>
  <si>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</si>
  <si>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</si>
  <si>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</si>
  <si>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</si>
  <si>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</si>
  <si>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</si>
  <si>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</si>
  <si>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</si>
  <si>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</si>
  <si>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</si>
  <si>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</si>
  <si>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</si>
  <si>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</si>
  <si>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</si>
  <si>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</si>
  <si>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</si>
  <si>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</si>
  <si>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</si>
  <si>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</si>
  <si>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</si>
  <si>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</si>
  <si>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</si>
  <si>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</si>
  <si>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</si>
  <si>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</si>
  <si>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</si>
  <si>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</si>
  <si>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</si>
  <si>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</si>
  <si>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</si>
  <si>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</si>
  <si>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</si>
  <si>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</si>
  <si>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</si>
  <si>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</si>
  <si>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</si>
  <si>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</si>
  <si>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</si>
  <si>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</si>
  <si>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</si>
  <si>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</si>
  <si>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</si>
  <si>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</si>
  <si>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</si>
  <si>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</si>
  <si>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</si>
  <si>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</si>
  <si>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</si>
  <si>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</si>
  <si>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</si>
  <si>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</si>
  <si>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</si>
  <si>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</si>
  <si>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</si>
  <si>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</si>
  <si>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</si>
  <si>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</si>
  <si>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</si>
  <si>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</si>
  <si>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</si>
  <si>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</si>
  <si>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</si>
  <si>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</si>
  <si>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</si>
  <si>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</si>
  <si>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</si>
  <si>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</si>
  <si>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</si>
  <si>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</si>
  <si>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</si>
  <si>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</si>
  <si>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</si>
  <si>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</si>
  <si>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</si>
  <si>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</si>
  <si>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</si>
  <si>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</si>
  <si>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</si>
  <si>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</si>
  <si>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</si>
  <si>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</si>
  <si>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</si>
  <si>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</si>
  <si>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</si>
  <si>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</si>
  <si>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</si>
  <si>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</si>
  <si>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</si>
  <si>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</si>
  <si>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</si>
  <si>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</si>
  <si>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</si>
  <si>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</si>
  <si>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</si>
  <si>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</si>
  <si>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</si>
  <si>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</si>
  <si>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</si>
  <si>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</si>
  <si>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</si>
  <si>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</si>
  <si>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</si>
  <si>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</si>
  <si>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</si>
  <si>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</si>
  <si>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</si>
  <si>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</si>
  <si>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</si>
  <si>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</si>
  <si>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</si>
  <si>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</si>
  <si>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</si>
  <si>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</si>
  <si>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</si>
  <si>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</si>
  <si>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</si>
  <si>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</si>
  <si>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</si>
  <si>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</si>
  <si>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</si>
  <si>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</si>
  <si>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</si>
  <si>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</si>
  <si>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</si>
  <si>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</si>
  <si>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</si>
  <si>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</si>
  <si>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</si>
  <si>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</si>
  <si>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</si>
  <si>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</si>
  <si>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</si>
  <si>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</si>
  <si>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</si>
  <si>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</si>
  <si>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</si>
  <si>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</si>
  <si>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</si>
  <si>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</si>
  <si>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</si>
  <si>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</si>
  <si>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</si>
  <si>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</si>
  <si>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</si>
  <si>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</si>
  <si>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</si>
  <si>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</si>
  <si>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</si>
  <si>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</si>
  <si>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</si>
  <si>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</si>
  <si>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</si>
  <si>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</si>
  <si>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</si>
  <si>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</si>
  <si>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</si>
  <si>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</si>
  <si>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</si>
  <si>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</si>
  <si>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</si>
  <si>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</si>
  <si>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</si>
  <si>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</si>
  <si>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</si>
  <si>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</si>
  <si>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</si>
  <si>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</si>
  <si>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</si>
  <si>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</si>
  <si>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</si>
  <si>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</si>
  <si>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</si>
  <si>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</si>
  <si>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</si>
  <si>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</si>
  <si>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</si>
  <si>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</si>
  <si>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</si>
  <si>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</si>
  <si>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</si>
  <si>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</si>
  <si>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</si>
  <si>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</si>
  <si>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</si>
  <si>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</si>
  <si>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</si>
  <si>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</si>
  <si>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</si>
  <si>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</si>
  <si>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</si>
  <si>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</si>
  <si>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</si>
  <si>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</si>
  <si>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</si>
  <si>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</si>
  <si>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</si>
  <si>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</si>
  <si>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</si>
  <si>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</si>
  <si>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</si>
  <si>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</si>
  <si>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</si>
  <si>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</si>
  <si>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</si>
  <si>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</si>
  <si>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</si>
  <si>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</si>
  <si>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</si>
  <si>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</si>
  <si>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</si>
  <si>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</si>
  <si>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</si>
  <si>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</si>
  <si>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</si>
  <si>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</si>
  <si>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</si>
  <si>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</si>
  <si>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</si>
  <si>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</si>
  <si>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</si>
  <si>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</si>
  <si>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</si>
  <si>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</si>
  <si>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</si>
  <si>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</si>
  <si>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</si>
  <si>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</si>
  <si>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</si>
  <si>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</si>
  <si>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</si>
  <si>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</si>
  <si>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</si>
  <si>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</si>
  <si>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</si>
  <si>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</si>
  <si>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</si>
  <si>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</si>
  <si>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</si>
  <si>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</si>
  <si>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</si>
  <si>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</si>
  <si>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</si>
  <si>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</si>
  <si>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</si>
  <si>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</si>
  <si>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</si>
  <si>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</si>
  <si>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</si>
  <si>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</si>
  <si>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</si>
  <si>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</si>
  <si>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</si>
  <si>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</si>
  <si>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</si>
  <si>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</si>
  <si>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</si>
  <si>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</si>
  <si>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</si>
  <si>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</si>
  <si>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</si>
  <si>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</si>
  <si>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</si>
  <si>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</si>
  <si>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</si>
  <si>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</si>
  <si>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</si>
  <si>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</si>
  <si>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</si>
  <si>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</si>
  <si>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</si>
  <si>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</si>
  <si>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</si>
  <si>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</si>
  <si>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</si>
  <si>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</si>
  <si>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</si>
  <si>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</si>
  <si>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</si>
  <si>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</si>
  <si>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</si>
  <si>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</si>
  <si>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</si>
  <si>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</si>
  <si>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</si>
  <si>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</si>
  <si>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</si>
  <si>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</si>
  <si>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</si>
  <si>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</si>
  <si>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</si>
  <si>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</si>
  <si>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</si>
  <si>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</si>
  <si>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</si>
  <si>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</si>
  <si>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</si>
  <si>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</si>
  <si>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</si>
  <si>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</si>
  <si>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</si>
  <si>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</si>
  <si>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</si>
  <si>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</si>
  <si>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</si>
  <si>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</si>
  <si>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</si>
  <si>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</si>
  <si>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</si>
  <si>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</si>
  <si>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</si>
  <si>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</si>
  <si>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</si>
  <si>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</si>
  <si>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</si>
  <si>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</si>
  <si>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</si>
  <si>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</si>
  <si>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</si>
  <si>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</si>
  <si>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</si>
  <si>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</si>
  <si>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</si>
  <si>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</si>
  <si>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</si>
  <si>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</si>
  <si>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</si>
  <si>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</si>
  <si>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</si>
  <si>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</si>
  <si>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</si>
  <si>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</si>
  <si>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</si>
  <si>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</si>
  <si>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</si>
  <si>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</si>
  <si>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</si>
  <si>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</si>
  <si>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</si>
  <si>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</si>
  <si>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</si>
  <si>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</si>
  <si>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</si>
  <si>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</si>
  <si>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</si>
  <si>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</si>
  <si>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</si>
  <si>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</si>
  <si>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</si>
  <si>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</si>
  <si>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</si>
  <si>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</si>
  <si>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</si>
  <si>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</si>
  <si>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</si>
  <si>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</si>
  <si>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</si>
  <si>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</si>
  <si>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</si>
  <si>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</si>
  <si>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</si>
  <si>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</si>
  <si>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</si>
  <si>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</si>
  <si>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</si>
  <si>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</si>
  <si>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</si>
  <si>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</si>
  <si>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</si>
  <si>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</si>
  <si>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</si>
  <si>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</si>
  <si>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</si>
  <si>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</si>
  <si>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</si>
  <si>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</si>
  <si>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</si>
  <si>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</si>
  <si>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</si>
  <si>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</si>
  <si>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</si>
  <si>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</si>
  <si>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</si>
  <si>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</si>
  <si>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</si>
  <si>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</si>
  <si>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</si>
  <si>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</si>
  <si>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</si>
  <si>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</si>
  <si>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</si>
  <si>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</si>
  <si>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</si>
  <si>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</si>
  <si>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</si>
  <si>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</si>
  <si>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</si>
  <si>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</si>
  <si>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</si>
  <si>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</si>
  <si>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</si>
  <si>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</si>
  <si>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</si>
  <si>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</si>
  <si>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</si>
  <si>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</si>
  <si>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</si>
  <si>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</si>
  <si>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</si>
  <si>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</si>
  <si>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</si>
  <si>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</si>
  <si>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</si>
  <si>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</si>
  <si>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</si>
  <si>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</si>
  <si>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</si>
  <si>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</si>
  <si>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</si>
  <si>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</si>
  <si>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</si>
  <si>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</si>
  <si>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</si>
  <si>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</si>
  <si>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</si>
  <si>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</si>
  <si>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</si>
  <si>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</si>
  <si>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</si>
  <si>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</si>
  <si>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</si>
  <si>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</si>
  <si>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</si>
  <si>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</si>
  <si>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</si>
  <si>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</si>
  <si>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</si>
  <si>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</si>
  <si>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</si>
  <si>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</si>
  <si>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</si>
  <si>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</si>
  <si>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</si>
  <si>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</si>
  <si>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</si>
  <si>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</si>
  <si>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</si>
  <si>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</si>
  <si>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</si>
  <si>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</si>
  <si>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</si>
  <si>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</si>
  <si>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</si>
  <si>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</si>
  <si>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</si>
  <si>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</si>
  <si>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</si>
  <si>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</si>
  <si>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</si>
  <si>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</si>
  <si>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</si>
  <si>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</si>
  <si>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</si>
  <si>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</si>
  <si>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</si>
  <si>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</si>
  <si>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</si>
  <si>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</si>
  <si>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</si>
  <si>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</si>
  <si>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</si>
  <si>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</si>
  <si>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</si>
  <si>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</si>
  <si>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</si>
  <si>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</si>
  <si>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</si>
  <si>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</si>
  <si>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</si>
  <si>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</si>
  <si>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</si>
  <si>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</si>
  <si>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</si>
  <si>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</si>
  <si>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</si>
  <si>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</si>
  <si>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</si>
  <si>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</si>
  <si>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</si>
  <si>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</si>
  <si>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</si>
  <si>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</si>
  <si>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</si>
  <si>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</si>
  <si>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</si>
  <si>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</si>
  <si>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</si>
  <si>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</si>
  <si>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</si>
  <si>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</si>
  <si>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</si>
  <si>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</si>
  <si>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</si>
  <si>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</si>
  <si>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</si>
  <si>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</si>
  <si>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</si>
  <si>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</si>
  <si>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</si>
  <si>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</si>
  <si>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</si>
  <si>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</si>
  <si>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</si>
  <si>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</si>
  <si>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</si>
  <si>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</si>
  <si>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</si>
  <si>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</si>
  <si>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</si>
  <si>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</si>
  <si>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</si>
  <si>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</si>
  <si>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</si>
  <si>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</si>
  <si>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</si>
  <si>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</si>
  <si>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</si>
  <si>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</si>
  <si>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</si>
  <si>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</si>
  <si>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</si>
  <si>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</si>
  <si>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</si>
  <si>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</si>
  <si>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</si>
  <si>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</si>
  <si>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</si>
  <si>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</si>
  <si>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</si>
  <si>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</si>
  <si>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</si>
  <si>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</si>
  <si>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</si>
  <si>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</si>
  <si>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</si>
  <si>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</si>
  <si>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</si>
  <si>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</si>
  <si>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</si>
  <si>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</si>
  <si>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</si>
  <si>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</si>
  <si>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</si>
  <si>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</si>
  <si>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</si>
  <si>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</si>
  <si>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</si>
  <si>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</si>
  <si>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</si>
  <si>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</si>
  <si>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</si>
  <si>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</si>
  <si>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</si>
  <si>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</si>
  <si>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</si>
  <si>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</si>
  <si>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</si>
  <si>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</si>
  <si>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</si>
  <si>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</si>
  <si>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</si>
  <si>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</si>
  <si>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</si>
  <si>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</si>
  <si>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</si>
  <si>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</si>
  <si>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</si>
  <si>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</si>
  <si>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</si>
  <si>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</si>
  <si>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</si>
  <si>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</si>
  <si>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</si>
  <si>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</si>
  <si>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</si>
  <si>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</si>
  <si>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</si>
  <si>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</si>
  <si>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</si>
  <si>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</si>
  <si>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</si>
  <si>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</si>
  <si>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</si>
  <si>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</si>
  <si>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</si>
  <si>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</si>
  <si>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</si>
  <si>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</si>
  <si>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</si>
  <si>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</si>
  <si>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</si>
  <si>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</si>
  <si>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</si>
  <si>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</si>
  <si>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</si>
  <si>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</si>
  <si>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</si>
  <si>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</si>
  <si>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</si>
  <si>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</si>
  <si>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</si>
  <si>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</si>
  <si>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</si>
  <si>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</si>
  <si>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</si>
  <si>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</si>
  <si>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</si>
  <si>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</si>
  <si>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</si>
  <si>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</si>
  <si>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</si>
  <si>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</si>
  <si>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</si>
  <si>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</si>
  <si>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</si>
  <si>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</si>
  <si>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</si>
  <si>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</si>
  <si>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</si>
  <si>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</si>
  <si>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</si>
  <si>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</si>
  <si>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</si>
  <si>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</si>
  <si>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</si>
  <si>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</si>
  <si>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</si>
  <si>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</si>
  <si>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</si>
  <si>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</si>
  <si>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</si>
  <si>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</si>
  <si>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</si>
  <si>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</si>
  <si>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</si>
  <si>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</si>
  <si>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</si>
  <si>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</si>
  <si>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</si>
  <si>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</si>
  <si>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</si>
  <si>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</si>
  <si>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</si>
  <si>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</si>
  <si>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</si>
  <si>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</si>
  <si>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</si>
  <si>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</si>
  <si>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</si>
  <si>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</si>
  <si>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</si>
  <si>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</si>
  <si>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</si>
  <si>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</si>
  <si>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</si>
  <si>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</si>
  <si>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</si>
  <si>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</si>
  <si>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</si>
  <si>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</si>
  <si>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</si>
  <si>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</si>
  <si>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</si>
  <si>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</si>
  <si>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</si>
  <si>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</si>
  <si>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</si>
  <si>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</si>
  <si>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</si>
  <si>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</si>
  <si>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</si>
  <si>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</si>
  <si>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</si>
  <si>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</si>
  <si>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</si>
  <si>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</si>
  <si>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</si>
  <si>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</si>
  <si>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</si>
  <si>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</si>
  <si>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</si>
  <si>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</si>
  <si>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</si>
  <si>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</si>
  <si>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</si>
  <si>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</si>
  <si>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</si>
  <si>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</si>
  <si>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</si>
  <si>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</si>
  <si>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</si>
  <si>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</si>
  <si>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</si>
  <si>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</si>
  <si>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</si>
  <si>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</si>
  <si>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</si>
  <si>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</si>
  <si>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</si>
  <si>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</si>
  <si>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</si>
  <si>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</si>
  <si>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</si>
  <si>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</si>
  <si>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</si>
  <si>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</si>
  <si>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</si>
  <si>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</si>
  <si>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</si>
  <si>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</si>
  <si>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</si>
  <si>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</si>
  <si>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</si>
  <si>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</si>
  <si>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</si>
  <si>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</si>
  <si>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</si>
  <si>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</si>
  <si>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</si>
  <si>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</si>
  <si>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</si>
  <si>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</si>
  <si>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</si>
  <si>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</si>
  <si>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</si>
  <si>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</si>
  <si>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</si>
  <si>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</si>
  <si>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</si>
  <si>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</si>
  <si>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</si>
  <si>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</si>
  <si>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</si>
  <si>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</si>
  <si>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</si>
  <si>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</si>
  <si>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</si>
  <si>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</si>
  <si>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</si>
  <si>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</si>
  <si>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</si>
  <si>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</si>
  <si>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</si>
  <si>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</si>
  <si>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</si>
  <si>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</si>
  <si>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</si>
  <si>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</si>
  <si>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</si>
  <si>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</si>
  <si>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</si>
  <si>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</si>
  <si>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</si>
  <si>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</si>
  <si>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</si>
  <si>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</si>
  <si>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</si>
  <si>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</si>
  <si>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</si>
  <si>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</si>
  <si>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</si>
  <si>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</si>
  <si>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</si>
  <si>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</si>
  <si>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</si>
  <si>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</si>
  <si>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</si>
  <si>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</si>
  <si>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</si>
  <si>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</si>
  <si>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</si>
  <si>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</si>
  <si>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</si>
  <si>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</si>
  <si>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</si>
  <si>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</si>
  <si>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</si>
  <si>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</si>
  <si>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</si>
  <si>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</si>
  <si>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</si>
  <si>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</si>
  <si>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</si>
  <si>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</si>
  <si>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</si>
  <si>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</si>
  <si>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</si>
  <si>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</si>
  <si>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</si>
  <si>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</si>
  <si>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</si>
  <si>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</si>
  <si>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</si>
  <si>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</si>
  <si>
    <t>premio cabal vision</t>
  </si>
  <si>
    <t>Chaos Chasers</t>
  </si>
  <si>
    <t>Bluesky Hawk Riders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</si>
</sst>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3">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7"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23" val="14"/>
</file>

<file path=xl/ctrlProps/ctrlProp43.xml><?xml version="1.0" encoding="utf-8"?>
<formControlPr xmlns="http://schemas.microsoft.com/office/spreadsheetml/2009/9/main" objectType="Drop" dropLines="20" dropStyle="combo" dx="16" fmlaLink="$AL$3" fmlaRange="$AS$32:$AS$87" noThreeD="1" sel="23" val="17"/>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1"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3</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1087</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Dodge</v>
      </c>
      <c r="K3" s="279" t="str">
        <f>IF(Z3="Star","n/a",IF(Z3&gt;=176,"6",IF(Z3&gt;=76,"5",IF(Z3&gt;=51,"4",IF(Z3&gt;=31,"3",IF(Z3&gt;=16,"2",IF(Z3&gt;=6,"1","")))))))</f>
        <v>1</v>
      </c>
      <c r="L3" s="361"/>
      <c r="M3" s="362"/>
      <c r="N3" s="302"/>
      <c r="O3" s="302"/>
      <c r="P3" s="293"/>
      <c r="Q3" s="294"/>
      <c r="R3" s="295"/>
      <c r="S3" s="296"/>
      <c r="T3" s="367"/>
      <c r="U3" s="368"/>
      <c r="V3" s="367">
        <v>1</v>
      </c>
      <c r="W3" s="368"/>
      <c r="X3" s="369"/>
      <c r="Y3" s="370">
        <v>1</v>
      </c>
      <c r="Z3" s="186">
        <f t="shared" ref="Z3:Z18" si="7">IF(LEFT(D3,1)="*","Star",T3*2+U3*1+V3*3+W3*2+Y3*5+AC3)</f>
        <v>8</v>
      </c>
      <c r="AA3" s="114">
        <f t="shared" ref="AA3:AA18" si="8">IF(D3&lt;&gt;"",(AB3+V33+W33+X33+Y33+Z33+AA33)*1000+VLOOKUP(D3,AZ:BF,7,FALSE),0)</f>
        <v>120000</v>
      </c>
      <c r="AB3" s="291"/>
      <c r="AC3" s="306"/>
      <c r="AD3" s="253" t="str">
        <f t="shared" ref="AD3:AD18" si="9">IF(AL3&gt;1,VLOOKUP(AL3,$AQ$32:$AS$87,3),"")</f>
        <v>Dodge</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23</v>
      </c>
      <c r="AM3" s="250">
        <v>1</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120000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1088</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Dodge</v>
      </c>
      <c r="K4" s="279" t="str">
        <f>IF(Z4="Star","n/a",IF(Z4&gt;=176,"6",IF(Z4&gt;=76,"5",IF(Z4&gt;=51,"4",IF(Z4&gt;=31,"3",IF(Z4&gt;=16,"2",IF(Z4&gt;=6,"1","")))))))</f>
        <v>1</v>
      </c>
      <c r="L4" s="361"/>
      <c r="M4" s="362"/>
      <c r="N4" s="303"/>
      <c r="O4" s="303"/>
      <c r="P4" s="297"/>
      <c r="Q4" s="298"/>
      <c r="R4" s="299"/>
      <c r="S4" s="300"/>
      <c r="T4" s="371"/>
      <c r="U4" s="372">
        <v>1</v>
      </c>
      <c r="V4" s="371"/>
      <c r="W4" s="372"/>
      <c r="X4" s="373"/>
      <c r="Y4" s="374">
        <v>1</v>
      </c>
      <c r="Z4" s="186">
        <f t="shared" si="7"/>
        <v>6</v>
      </c>
      <c r="AA4" s="114">
        <f t="shared" si="8"/>
        <v>120000</v>
      </c>
      <c r="AB4" s="291"/>
      <c r="AC4" s="292"/>
      <c r="AD4" s="253" t="str">
        <f t="shared" si="9"/>
        <v>Dodge</v>
      </c>
      <c r="AE4" s="253" t="str">
        <f t="shared" si="10"/>
        <v/>
      </c>
      <c r="AF4" s="253" t="str">
        <f t="shared" si="11"/>
        <v/>
      </c>
      <c r="AG4" s="253" t="str">
        <f t="shared" si="12"/>
        <v/>
      </c>
      <c r="AH4" s="253" t="str">
        <f t="shared" si="13"/>
        <v/>
      </c>
      <c r="AI4" s="253" t="str">
        <f t="shared" si="14"/>
        <v/>
      </c>
      <c r="AJ4" s="307"/>
      <c r="AK4" s="205"/>
      <c r="AL4" s="250">
        <v>23</v>
      </c>
      <c r="AM4" s="250">
        <v>1</v>
      </c>
      <c r="AN4" s="250">
        <v>1</v>
      </c>
      <c r="AO4" s="250">
        <v>1</v>
      </c>
      <c r="AP4" s="250">
        <v>1</v>
      </c>
      <c r="AQ4" s="250">
        <v>1</v>
      </c>
      <c r="AR4" s="35">
        <v>5</v>
      </c>
      <c r="AS4" s="30">
        <f t="shared" si="15"/>
        <v>7</v>
      </c>
      <c r="AT4" s="30">
        <f t="shared" si="16"/>
        <v>3</v>
      </c>
      <c r="AU4" s="30">
        <f t="shared" si="17"/>
        <v>4</v>
      </c>
      <c r="AV4" s="30">
        <f t="shared" si="18"/>
        <v>8</v>
      </c>
      <c r="AW4" s="191">
        <f t="shared" si="19"/>
        <v>120000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7</v>
      </c>
      <c r="W5" s="372">
        <v>7</v>
      </c>
      <c r="X5" s="373"/>
      <c r="Y5" s="374">
        <v>5</v>
      </c>
      <c r="Z5" s="186">
        <f t="shared" si="7"/>
        <v>60</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v>
      </c>
      <c r="K6" s="279" t="str">
        <f t="shared" si="25"/>
        <v>4</v>
      </c>
      <c r="L6" s="361">
        <v>3</v>
      </c>
      <c r="M6" s="362"/>
      <c r="N6" s="303"/>
      <c r="O6" s="303"/>
      <c r="P6" s="297"/>
      <c r="Q6" s="298"/>
      <c r="R6" s="299"/>
      <c r="S6" s="300"/>
      <c r="T6" s="371"/>
      <c r="U6" s="372"/>
      <c r="V6" s="371">
        <v>13</v>
      </c>
      <c r="W6" s="372">
        <v>3</v>
      </c>
      <c r="X6" s="373"/>
      <c r="Y6" s="374">
        <v>6</v>
      </c>
      <c r="Z6" s="186">
        <f t="shared" si="7"/>
        <v>75</v>
      </c>
      <c r="AA6" s="114">
        <f t="shared" si="8"/>
        <v>230000</v>
      </c>
      <c r="AB6" s="291"/>
      <c r="AC6" s="292"/>
      <c r="AD6" s="253" t="str">
        <f t="shared" si="9"/>
        <v xml:space="preserve"> +MA </v>
      </c>
      <c r="AE6" s="253" t="str">
        <f t="shared" si="10"/>
        <v xml:space="preserve">,  +ST </v>
      </c>
      <c r="AF6" s="253" t="str">
        <f t="shared" si="11"/>
        <v>, Dodge</v>
      </c>
      <c r="AG6" s="253" t="str">
        <f t="shared" si="12"/>
        <v>, Mighty Blow</v>
      </c>
      <c r="AH6" s="253" t="str">
        <f t="shared" si="13"/>
        <v/>
      </c>
      <c r="AI6" s="253" t="str">
        <f t="shared" si="14"/>
        <v/>
      </c>
      <c r="AJ6" s="307"/>
      <c r="AK6" s="205"/>
      <c r="AL6" s="250">
        <v>2</v>
      </c>
      <c r="AM6" s="250">
        <v>5</v>
      </c>
      <c r="AN6" s="250">
        <v>23</v>
      </c>
      <c r="AO6" s="250">
        <v>41</v>
      </c>
      <c r="AP6" s="250">
        <v>1</v>
      </c>
      <c r="AQ6" s="250">
        <v>1</v>
      </c>
      <c r="AR6" s="35">
        <v>5</v>
      </c>
      <c r="AS6" s="30">
        <f t="shared" si="15"/>
        <v>7</v>
      </c>
      <c r="AT6" s="30">
        <f t="shared" si="16"/>
        <v>3</v>
      </c>
      <c r="AU6" s="30">
        <f t="shared" si="17"/>
        <v>4</v>
      </c>
      <c r="AV6" s="30">
        <f t="shared" si="18"/>
        <v>8</v>
      </c>
      <c r="AW6" s="191">
        <f t="shared" si="19"/>
        <v>230000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38</v>
      </c>
      <c r="V7" s="371">
        <v>3</v>
      </c>
      <c r="W7" s="372"/>
      <c r="X7" s="373"/>
      <c r="Y7" s="374">
        <v>3</v>
      </c>
      <c r="Z7" s="186">
        <f t="shared" si="7"/>
        <v>62</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1086</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c r="D8" s="281" t="str">
        <f t="shared" si="1"/>
        <v/>
      </c>
      <c r="E8" s="8" t="str">
        <f t="shared" si="2"/>
        <v/>
      </c>
      <c r="F8" s="9" t="str">
        <f t="shared" si="3"/>
        <v/>
      </c>
      <c r="G8" s="10" t="str">
        <f t="shared" si="4"/>
        <v/>
      </c>
      <c r="H8" s="11" t="str">
        <f t="shared" si="5"/>
        <v/>
      </c>
      <c r="I8" s="185" t="str">
        <f t="shared" si="6"/>
        <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1084</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v>1</v>
      </c>
      <c r="X9" s="373"/>
      <c r="Y9" s="374"/>
      <c r="Z9" s="186">
        <f t="shared" si="7"/>
        <v>2</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1085</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Witch Elf</v>
      </c>
      <c r="E12" s="8">
        <f t="shared" si="2"/>
        <v>7</v>
      </c>
      <c r="F12" s="9">
        <f t="shared" si="3"/>
        <v>3</v>
      </c>
      <c r="G12" s="10">
        <f t="shared" si="4"/>
        <v>4</v>
      </c>
      <c r="H12" s="11">
        <f t="shared" si="5"/>
        <v>7</v>
      </c>
      <c r="I12" s="185" t="str">
        <f t="shared" si="6"/>
        <v>Dodge,  Frenzy,  Jump Up</v>
      </c>
      <c r="J12" s="249" t="str">
        <f t="shared" si="22"/>
        <v/>
      </c>
      <c r="K12" s="279" t="str">
        <f t="shared" si="25"/>
        <v/>
      </c>
      <c r="L12" s="361"/>
      <c r="M12" s="362"/>
      <c r="N12" s="303"/>
      <c r="O12" s="303"/>
      <c r="P12" s="297"/>
      <c r="Q12" s="298"/>
      <c r="R12" s="299"/>
      <c r="S12" s="300"/>
      <c r="T12" s="371"/>
      <c r="U12" s="372">
        <v>1</v>
      </c>
      <c r="V12" s="371"/>
      <c r="W12" s="372">
        <v>1</v>
      </c>
      <c r="X12" s="373"/>
      <c r="Y12" s="374"/>
      <c r="Z12" s="186">
        <f t="shared" si="7"/>
        <v>3</v>
      </c>
      <c r="AA12" s="114">
        <f t="shared" si="8"/>
        <v>110000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6</v>
      </c>
      <c r="AS12" s="30">
        <f t="shared" si="15"/>
        <v>7</v>
      </c>
      <c r="AT12" s="30">
        <f t="shared" si="16"/>
        <v>3</v>
      </c>
      <c r="AU12" s="30">
        <f t="shared" si="17"/>
        <v>4</v>
      </c>
      <c r="AV12" s="30">
        <f t="shared" si="18"/>
        <v>7</v>
      </c>
      <c r="AW12" s="191">
        <f t="shared" si="19"/>
        <v>110000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v>3</v>
      </c>
      <c r="M14" s="362"/>
      <c r="N14" s="303"/>
      <c r="O14" s="303"/>
      <c r="P14" s="297"/>
      <c r="Q14" s="298"/>
      <c r="R14" s="299"/>
      <c r="S14" s="300"/>
      <c r="T14" s="371"/>
      <c r="U14" s="372">
        <v>1</v>
      </c>
      <c r="V14" s="371">
        <v>8</v>
      </c>
      <c r="W14" s="372">
        <v>9</v>
      </c>
      <c r="X14" s="373"/>
      <c r="Y14" s="374">
        <v>5</v>
      </c>
      <c r="Z14" s="186">
        <f t="shared" si="7"/>
        <v>68</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1</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Dark Elf journeyman</v>
      </c>
      <c r="E18" s="8">
        <f t="shared" si="2"/>
        <v>6</v>
      </c>
      <c r="F18" s="9">
        <f t="shared" si="3"/>
        <v>3</v>
      </c>
      <c r="G18" s="10">
        <f t="shared" si="4"/>
        <v>4</v>
      </c>
      <c r="H18" s="11">
        <f t="shared" si="5"/>
        <v>8</v>
      </c>
      <c r="I18" s="185" t="str">
        <f t="shared" si="6"/>
        <v>Loner</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70000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17</v>
      </c>
      <c r="AS18" s="30">
        <f t="shared" si="15"/>
        <v>6</v>
      </c>
      <c r="AT18" s="30">
        <f t="shared" si="16"/>
        <v>3</v>
      </c>
      <c r="AU18" s="30">
        <f t="shared" si="17"/>
        <v>4</v>
      </c>
      <c r="AV18" s="30">
        <f t="shared" si="18"/>
        <v>8</v>
      </c>
      <c r="AW18" s="191">
        <f t="shared" si="19"/>
        <v>70000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1080</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1440000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1091</v>
      </c>
      <c r="J20" s="380"/>
      <c r="K20" s="380"/>
      <c r="L20" s="380"/>
      <c r="M20" s="381"/>
      <c r="N20" s="383" t="s">
        <v>642</v>
      </c>
      <c r="O20" s="383"/>
      <c r="P20" s="383"/>
      <c r="Q20" s="383"/>
      <c r="R20" s="383"/>
      <c r="S20" s="383"/>
      <c r="T20" s="383"/>
      <c r="U20" s="384"/>
      <c r="V20" s="285">
        <v>4</v>
      </c>
      <c r="W20" s="13" t="s">
        <v>11</v>
      </c>
      <c r="X20" s="382">
        <f>IF(I21&lt;&gt;"",VLOOKUP(I21,BP2:BQ32,2,FALSE),0)</f>
        <v>50000</v>
      </c>
      <c r="Y20" s="382"/>
      <c r="Z20" s="14" t="s">
        <v>57</v>
      </c>
      <c r="AA20" s="115">
        <f>V20*X20</f>
        <v>200000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Dark Elf</v>
      </c>
      <c r="J21" s="17"/>
      <c r="K21" s="17"/>
      <c r="L21" s="17"/>
      <c r="M21" s="188"/>
      <c r="N21" s="377" t="s">
        <v>12</v>
      </c>
      <c r="O21" s="377"/>
      <c r="P21" s="377"/>
      <c r="Q21" s="377"/>
      <c r="R21" s="377"/>
      <c r="S21" s="377"/>
      <c r="T21" s="377"/>
      <c r="U21" s="378"/>
      <c r="V21" s="286">
        <v>10</v>
      </c>
      <c r="W21" s="15" t="str">
        <f>IF(AR21=TRUE,"","x")</f>
        <v>x</v>
      </c>
      <c r="X21" s="376">
        <f>IF(AR21=TRUE,"free",10000)</f>
        <v>10000</v>
      </c>
      <c r="Y21" s="376"/>
      <c r="Z21" s="16" t="str">
        <f>IF(AR21=TRUE,""," gp")</f>
        <v xml:space="preserve"> gp</v>
      </c>
      <c r="AA21" s="116">
        <f>IF(AR21=TRUE,"",V21*10000)</f>
        <v>100000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1092</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1790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70</v>
      </c>
      <c r="J24" s="283" t="s">
        <v>437</v>
      </c>
      <c r="K24" s="283"/>
      <c r="L24" s="283"/>
      <c r="M24" s="284"/>
      <c r="N24" s="385" t="str">
        <f>IF(I21="Shambling Undead","",(IF(I21="Necromantic Horror","",(IF(I21="Khemri Tomb Kings","",(IF(I21="Nurgle","","APOTECARIO")))))))</f>
        <v>APOTECARIO</v>
      </c>
      <c r="O24" s="385"/>
      <c r="P24" s="385"/>
      <c r="Q24" s="385"/>
      <c r="R24" s="385"/>
      <c r="S24" s="385"/>
      <c r="T24" s="385"/>
      <c r="U24" s="385"/>
      <c r="V24" s="287">
        <v>1</v>
      </c>
      <c r="W24" s="15" t="str">
        <f>IF(I21="Shambling Undead","",(IF(I21="Necromantic Horror","",(IF(I21="Khemri Tomb Kings","",(IF(I21="Nurgle","","x")))))))</f>
        <v>x</v>
      </c>
      <c r="X24" s="376">
        <f>IF(I21="Shambling Undead",-500,(IF(I21="Necromantic Horror",-500,(IF(I21="Khemri Tomb Kings",-500,(IF(I21="Nurgle",-500,50000)))))))</f>
        <v>50000</v>
      </c>
      <c r="Y24" s="376"/>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70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350000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2" priority="6" stopIfTrue="1" operator="greaterThanOrEqual">
      <formula>AS3+1</formula>
    </cfRule>
    <cfRule type="cellIs" dxfId="21" priority="7" stopIfTrue="1" operator="lessThanOrEqual">
      <formula>AS3-1</formula>
    </cfRule>
  </conditionalFormatting>
  <conditionalFormatting sqref="W19 T16:W18 Y16:Y18 W25:W26">
    <cfRule type="cellIs" dxfId="20" priority="8" stopIfTrue="1" operator="equal">
      <formula>0</formula>
    </cfRule>
  </conditionalFormatting>
  <conditionalFormatting sqref="AA24:AA26">
    <cfRule type="cellIs" dxfId="19" priority="9" stopIfTrue="1" operator="equal">
      <formula>"0,0"</formula>
    </cfRule>
  </conditionalFormatting>
  <conditionalFormatting sqref="M3:M18 K3:K18">
    <cfRule type="cellIs" dxfId="18" priority="10" stopIfTrue="1" operator="equal">
      <formula>"n/a"</formula>
    </cfRule>
  </conditionalFormatting>
  <conditionalFormatting sqref="N19:V19">
    <cfRule type="cellIs" dxfId="17" priority="11" stopIfTrue="1" operator="equal">
      <formula>0</formula>
    </cfRule>
  </conditionalFormatting>
  <conditionalFormatting sqref="P3:S18">
    <cfRule type="cellIs" dxfId="16" priority="12" stopIfTrue="1" operator="lessThanOrEqual">
      <formula>-1</formula>
    </cfRule>
  </conditionalFormatting>
  <conditionalFormatting sqref="X24:Y24">
    <cfRule type="cellIs" dxfId="15" priority="13" stopIfTrue="1" operator="equal">
      <formula>-500</formula>
    </cfRule>
  </conditionalFormatting>
  <conditionalFormatting sqref="V24">
    <cfRule type="cellIs" dxfId="14" priority="14" stopIfTrue="1" operator="greaterThan">
      <formula>$X$24</formula>
    </cfRule>
  </conditionalFormatting>
  <conditionalFormatting sqref="Z3:Z18">
    <cfRule type="cellIs" dxfId="13" priority="15" stopIfTrue="1" operator="equal">
      <formula>"Star"</formula>
    </cfRule>
    <cfRule type="cellIs" dxfId="12" priority="16" stopIfTrue="1" operator="equal">
      <formula>AA3</formula>
    </cfRule>
  </conditionalFormatting>
  <conditionalFormatting sqref="I3:I18">
    <cfRule type="cellIs" dxfId="11" priority="19" stopIfTrue="1" operator="equal">
      <formula>0</formula>
    </cfRule>
    <cfRule type="cellIs" dxfId="10" priority="20" stopIfTrue="1" operator="equal">
      <formula>"Superato numero massimo giocatori per ruolo"</formula>
    </cfRule>
  </conditionalFormatting>
  <conditionalFormatting sqref="AA3:AA18">
    <cfRule type="cellIs" dxfId="9" priority="17" stopIfTrue="1" operator="greaterThan">
      <formula>AW3</formula>
    </cfRule>
    <cfRule type="cellIs" dxfId="8" priority="18" stopIfTrue="1" operator="equal">
      <formula>0</formula>
    </cfRule>
  </conditionalFormatting>
  <conditionalFormatting sqref="AK3:AK18">
    <cfRule type="cellIs" dxfId="7" priority="36" stopIfTrue="1" operator="greaterThan">
      <formula>AY4</formula>
    </cfRule>
    <cfRule type="cellIs" dxfId="6" priority="37" stopIfTrue="1" operator="equal">
      <formula>0</formula>
    </cfRule>
  </conditionalFormatting>
  <conditionalFormatting sqref="T3:W12 Y3:Y12 T15:W15 Y15">
    <cfRule type="cellIs" dxfId="5" priority="4" stopIfTrue="1" operator="equal">
      <formula>0</formula>
    </cfRule>
  </conditionalFormatting>
  <conditionalFormatting sqref="T13:W13 Y13">
    <cfRule type="cellIs" dxfId="4" priority="2" stopIfTrue="1" operator="equal">
      <formula>0</formula>
    </cfRule>
  </conditionalFormatting>
  <conditionalFormatting sqref="T14:W14 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19" activePane="bottomLeft" state="frozen"/>
      <selection activeCell="A7" sqref="A7"/>
      <selection pane="bottomLeft" activeCell="X38" sqref="X38"/>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14</v>
      </c>
      <c r="B2" s="180">
        <f>SUM(AB:AB)</f>
        <v>4</v>
      </c>
      <c r="C2" s="181">
        <f>SUM(AC:AC)</f>
        <v>10</v>
      </c>
      <c r="D2" s="87" t="s">
        <v>630</v>
      </c>
      <c r="E2" s="172">
        <f>SUM(E6:E206)</f>
        <v>44</v>
      </c>
      <c r="F2" s="51" t="s">
        <v>15</v>
      </c>
      <c r="G2" s="170">
        <f>SUM(G7:G206)</f>
        <v>44</v>
      </c>
      <c r="H2" s="171">
        <f>SUM(H7:H206)</f>
        <v>33</v>
      </c>
      <c r="I2" s="51" t="s">
        <v>15</v>
      </c>
      <c r="J2" s="170">
        <f>SUM(J7:J206)</f>
        <v>47</v>
      </c>
      <c r="K2" s="169">
        <f>SUM(K7:K206)</f>
        <v>20</v>
      </c>
      <c r="L2" s="142" t="s">
        <v>15</v>
      </c>
      <c r="M2" s="167">
        <f>SUM(M7:M206)</f>
        <v>35</v>
      </c>
      <c r="N2" s="168">
        <f>SUM(N7:N206)</f>
        <v>9</v>
      </c>
      <c r="O2" s="142" t="s">
        <v>15</v>
      </c>
      <c r="P2" s="167">
        <f>SUM(P7:P206)</f>
        <v>8</v>
      </c>
      <c r="Q2" s="168">
        <f>SUM(Q7:Q206)</f>
        <v>4</v>
      </c>
      <c r="R2" s="142" t="s">
        <v>15</v>
      </c>
      <c r="S2" s="167">
        <f>SUM(S7:S206)</f>
        <v>4</v>
      </c>
      <c r="T2" s="166">
        <f>SUM(T7:T206)/AD2</f>
        <v>21.5</v>
      </c>
      <c r="U2" s="108" t="s">
        <v>16</v>
      </c>
      <c r="V2" s="68"/>
      <c r="W2" s="60"/>
      <c r="X2" s="60"/>
      <c r="Y2" s="70"/>
      <c r="AD2" s="58">
        <f>IF(A2+B2+C2=0,1,A2+B2+C2)</f>
        <v>28</v>
      </c>
    </row>
    <row r="3" spans="1:30" ht="13.5" thickBot="1" x14ac:dyDescent="0.25">
      <c r="A3" s="182">
        <f>A2/AD2</f>
        <v>0.5</v>
      </c>
      <c r="B3" s="183">
        <f>B2/AD2</f>
        <v>0.14285714285714285</v>
      </c>
      <c r="C3" s="184">
        <f>C2/AD2</f>
        <v>0.35714285714285715</v>
      </c>
      <c r="D3" s="88"/>
      <c r="E3" s="173">
        <f>E2/$AD2</f>
        <v>1.5714285714285714</v>
      </c>
      <c r="F3" s="52" t="s">
        <v>15</v>
      </c>
      <c r="G3" s="174">
        <f>G2/$AD2</f>
        <v>1.5714285714285714</v>
      </c>
      <c r="H3" s="175">
        <f>H2/$AD2</f>
        <v>1.1785714285714286</v>
      </c>
      <c r="I3" s="118" t="s">
        <v>15</v>
      </c>
      <c r="J3" s="174">
        <f>J2/$AD2</f>
        <v>1.6785714285714286</v>
      </c>
      <c r="K3" s="176">
        <f>K2/AD2</f>
        <v>0.7142857142857143</v>
      </c>
      <c r="L3" s="118" t="s">
        <v>15</v>
      </c>
      <c r="M3" s="177">
        <f>M2/AD2</f>
        <v>1.25</v>
      </c>
      <c r="N3" s="178">
        <f>N2/AD2</f>
        <v>0.32142857142857145</v>
      </c>
      <c r="O3" s="52" t="s">
        <v>15</v>
      </c>
      <c r="P3" s="177">
        <f>P2/AD2</f>
        <v>0.2857142857142857</v>
      </c>
      <c r="Q3" s="178">
        <f>Q2/AD2</f>
        <v>0.14285714285714285</v>
      </c>
      <c r="R3" s="52" t="s">
        <v>15</v>
      </c>
      <c r="S3" s="177">
        <f>S2/AD2</f>
        <v>0.14285714285714285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1093</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1094</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1095</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1111</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1096</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1097</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1098</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1112</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1099</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1113</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1100</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1114</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1101</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1115</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1102</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1097</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1103</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1116</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1093</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1117</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1104</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1118</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1094</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1119</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1105</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1120</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1106</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1121</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1093</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1122</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1107</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1102</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1123</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1108</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1124</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1109</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1125</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1106</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1126</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1110</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1118</v>
      </c>
      <c r="Y30" s="231"/>
      <c r="AA30" s="62">
        <f t="shared" si="4"/>
        <v>1</v>
      </c>
      <c r="AB30" s="62" t="b">
        <f t="shared" si="5"/>
        <v>0</v>
      </c>
      <c r="AC30" s="62" t="b">
        <f t="shared" si="6"/>
        <v>0</v>
      </c>
    </row>
    <row r="31" spans="1:29" s="62" customFormat="1" ht="18" customHeight="1" x14ac:dyDescent="0.2">
      <c r="A31" s="104">
        <f t="shared" si="2"/>
        <v>25</v>
      </c>
      <c r="B31" s="410" t="str">
        <f t="shared" si="3"/>
        <v>won</v>
      </c>
      <c r="C31" s="411"/>
      <c r="D31" s="90" t="s">
        <v>1107</v>
      </c>
      <c r="E31" s="1">
        <v>2</v>
      </c>
      <c r="F31" s="76" t="s">
        <v>15</v>
      </c>
      <c r="G31" s="2">
        <v>1</v>
      </c>
      <c r="H31" s="158">
        <f t="shared" si="0"/>
        <v>0</v>
      </c>
      <c r="I31" s="76" t="s">
        <v>15</v>
      </c>
      <c r="J31" s="162">
        <f t="shared" si="1"/>
        <v>2</v>
      </c>
      <c r="K31" s="153"/>
      <c r="L31" s="76" t="s">
        <v>15</v>
      </c>
      <c r="M31" s="154">
        <v>1</v>
      </c>
      <c r="N31" s="155"/>
      <c r="O31" s="76" t="s">
        <v>15</v>
      </c>
      <c r="P31" s="154">
        <v>1</v>
      </c>
      <c r="Q31" s="155"/>
      <c r="R31" s="76" t="s">
        <v>15</v>
      </c>
      <c r="S31" s="154"/>
      <c r="T31" s="3">
        <v>20</v>
      </c>
      <c r="U31" s="75" t="s">
        <v>16</v>
      </c>
      <c r="V31" s="3">
        <v>50</v>
      </c>
      <c r="W31" s="228" t="s">
        <v>17</v>
      </c>
      <c r="X31" s="270"/>
      <c r="Y31" s="231"/>
      <c r="AA31" s="62">
        <f t="shared" si="4"/>
        <v>1</v>
      </c>
      <c r="AB31" s="62" t="b">
        <f t="shared" si="5"/>
        <v>0</v>
      </c>
      <c r="AC31" s="62" t="b">
        <f t="shared" si="6"/>
        <v>0</v>
      </c>
    </row>
    <row r="32" spans="1:29" s="62" customFormat="1" ht="18" customHeight="1" x14ac:dyDescent="0.2">
      <c r="A32" s="104">
        <f t="shared" si="2"/>
        <v>26</v>
      </c>
      <c r="B32" s="410" t="str">
        <f t="shared" si="3"/>
        <v>won</v>
      </c>
      <c r="C32" s="411"/>
      <c r="D32" s="90" t="s">
        <v>1094</v>
      </c>
      <c r="E32" s="1">
        <v>2</v>
      </c>
      <c r="F32" s="76" t="s">
        <v>15</v>
      </c>
      <c r="G32" s="2">
        <v>0</v>
      </c>
      <c r="H32" s="158">
        <f t="shared" si="0"/>
        <v>2</v>
      </c>
      <c r="I32" s="76" t="s">
        <v>15</v>
      </c>
      <c r="J32" s="162">
        <f t="shared" si="1"/>
        <v>1</v>
      </c>
      <c r="K32" s="153">
        <v>1</v>
      </c>
      <c r="L32" s="76" t="s">
        <v>15</v>
      </c>
      <c r="M32" s="154"/>
      <c r="N32" s="155">
        <v>1</v>
      </c>
      <c r="O32" s="76" t="s">
        <v>15</v>
      </c>
      <c r="P32" s="154"/>
      <c r="Q32" s="155"/>
      <c r="R32" s="76" t="s">
        <v>15</v>
      </c>
      <c r="S32" s="154">
        <v>1</v>
      </c>
      <c r="T32" s="3">
        <v>36</v>
      </c>
      <c r="U32" s="75" t="s">
        <v>16</v>
      </c>
      <c r="V32" s="3">
        <v>60</v>
      </c>
      <c r="W32" s="228" t="s">
        <v>17</v>
      </c>
      <c r="X32" s="270" t="s">
        <v>1128</v>
      </c>
      <c r="Y32" s="231"/>
      <c r="AA32" s="62">
        <f t="shared" si="4"/>
        <v>1</v>
      </c>
      <c r="AB32" s="62" t="b">
        <f t="shared" si="5"/>
        <v>0</v>
      </c>
      <c r="AC32" s="62" t="b">
        <f t="shared" si="6"/>
        <v>0</v>
      </c>
    </row>
    <row r="33" spans="1:29" s="62" customFormat="1" ht="18" customHeight="1" x14ac:dyDescent="0.2">
      <c r="A33" s="104">
        <f t="shared" si="2"/>
        <v>27</v>
      </c>
      <c r="B33" s="410" t="str">
        <f t="shared" si="3"/>
        <v>tied</v>
      </c>
      <c r="C33" s="411"/>
      <c r="D33" s="90" t="s">
        <v>1129</v>
      </c>
      <c r="E33" s="1">
        <v>1</v>
      </c>
      <c r="F33" s="76" t="s">
        <v>15</v>
      </c>
      <c r="G33" s="2">
        <v>1</v>
      </c>
      <c r="H33" s="158">
        <f t="shared" si="0"/>
        <v>2</v>
      </c>
      <c r="I33" s="76" t="s">
        <v>15</v>
      </c>
      <c r="J33" s="162">
        <f t="shared" si="1"/>
        <v>6</v>
      </c>
      <c r="K33" s="153">
        <v>1</v>
      </c>
      <c r="L33" s="76" t="s">
        <v>15</v>
      </c>
      <c r="M33" s="154">
        <v>6</v>
      </c>
      <c r="N33" s="155">
        <v>1</v>
      </c>
      <c r="O33" s="76" t="s">
        <v>15</v>
      </c>
      <c r="P33" s="154"/>
      <c r="Q33" s="155"/>
      <c r="R33" s="76" t="s">
        <v>15</v>
      </c>
      <c r="S33" s="154"/>
      <c r="T33" s="3">
        <v>32</v>
      </c>
      <c r="U33" s="75" t="s">
        <v>16</v>
      </c>
      <c r="V33" s="3">
        <v>60</v>
      </c>
      <c r="W33" s="228" t="s">
        <v>17</v>
      </c>
      <c r="X33" s="270" t="s">
        <v>1128</v>
      </c>
      <c r="Y33" s="231"/>
      <c r="AA33" s="62" t="b">
        <f t="shared" si="4"/>
        <v>0</v>
      </c>
      <c r="AB33" s="62">
        <f t="shared" si="5"/>
        <v>1</v>
      </c>
      <c r="AC33" s="62" t="b">
        <f t="shared" si="6"/>
        <v>0</v>
      </c>
    </row>
    <row r="34" spans="1:29" s="62" customFormat="1" ht="18" customHeight="1" x14ac:dyDescent="0.2">
      <c r="A34" s="104">
        <f t="shared" si="2"/>
        <v>28</v>
      </c>
      <c r="B34" s="410" t="str">
        <f t="shared" si="3"/>
        <v>tied</v>
      </c>
      <c r="C34" s="411"/>
      <c r="D34" s="90" t="s">
        <v>1130</v>
      </c>
      <c r="E34" s="1">
        <v>2</v>
      </c>
      <c r="F34" s="76" t="s">
        <v>15</v>
      </c>
      <c r="G34" s="2">
        <v>2</v>
      </c>
      <c r="H34" s="158">
        <f t="shared" si="0"/>
        <v>3</v>
      </c>
      <c r="I34" s="76" t="s">
        <v>15</v>
      </c>
      <c r="J34" s="162">
        <f t="shared" si="1"/>
        <v>0</v>
      </c>
      <c r="K34" s="153">
        <v>2</v>
      </c>
      <c r="L34" s="76" t="s">
        <v>15</v>
      </c>
      <c r="M34" s="154"/>
      <c r="N34" s="155"/>
      <c r="O34" s="76" t="s">
        <v>15</v>
      </c>
      <c r="P34" s="154"/>
      <c r="Q34" s="155">
        <v>1</v>
      </c>
      <c r="R34" s="76" t="s">
        <v>15</v>
      </c>
      <c r="S34" s="154"/>
      <c r="T34" s="3">
        <v>28</v>
      </c>
      <c r="U34" s="75" t="s">
        <v>16</v>
      </c>
      <c r="V34" s="3">
        <v>80</v>
      </c>
      <c r="W34" s="228" t="s">
        <v>17</v>
      </c>
      <c r="X34" s="270" t="s">
        <v>1128</v>
      </c>
      <c r="Y34" s="231"/>
      <c r="AA34" s="62" t="b">
        <f t="shared" si="4"/>
        <v>0</v>
      </c>
      <c r="AB34" s="62">
        <f t="shared" si="5"/>
        <v>1</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2020-07-16T13:40:56Z</dcterms:modified>
</cp:coreProperties>
</file>