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workbook>
</file>

<file path=xl/calcChain.xml><?xml version="1.0" encoding="utf-8"?>
<calcChain xmlns="http://schemas.openxmlformats.org/spreadsheetml/2006/main">
  <c r="I21" i="4" l="1"/>
  <c r="X20" i="4" s="1"/>
  <c r="AA20" i="4" s="1"/>
  <c r="W33" i="4"/>
  <c r="X33" i="4"/>
  <c r="Y33" i="4"/>
  <c r="Z33" i="4"/>
  <c r="AA33" i="4"/>
  <c r="AD3" i="4"/>
  <c r="J3" i="4" s="1"/>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AI12" i="4"/>
  <c r="AH12" i="4"/>
  <c r="AG12" i="4"/>
  <c r="AF12" i="4"/>
  <c r="AE12" i="4"/>
  <c r="AD12" i="4"/>
  <c r="AI11" i="4"/>
  <c r="AH11" i="4"/>
  <c r="AG11" i="4"/>
  <c r="AF11" i="4"/>
  <c r="AE11" i="4"/>
  <c r="AD11" i="4"/>
  <c r="J11" i="4" s="1"/>
  <c r="AI10" i="4"/>
  <c r="AH10" i="4"/>
  <c r="AG10" i="4"/>
  <c r="AF10" i="4"/>
  <c r="AE10" i="4"/>
  <c r="AD10" i="4"/>
  <c r="AI9" i="4"/>
  <c r="AH9" i="4"/>
  <c r="AG9" i="4"/>
  <c r="AF9" i="4"/>
  <c r="AE9" i="4"/>
  <c r="AD9" i="4"/>
  <c r="AI8" i="4"/>
  <c r="AH8" i="4"/>
  <c r="J8" i="4"/>
  <c r="AG8" i="4"/>
  <c r="AF8" i="4"/>
  <c r="AE8" i="4"/>
  <c r="AD8" i="4"/>
  <c r="AI7" i="4"/>
  <c r="AH7" i="4"/>
  <c r="AG7" i="4"/>
  <c r="AF7" i="4"/>
  <c r="AE7" i="4"/>
  <c r="AD7" i="4"/>
  <c r="J7" i="4" s="1"/>
  <c r="AI6" i="4"/>
  <c r="AH6" i="4"/>
  <c r="AG6" i="4"/>
  <c r="AF6" i="4"/>
  <c r="J6" i="4" s="1"/>
  <c r="AE6" i="4"/>
  <c r="AD6" i="4"/>
  <c r="AI5" i="4"/>
  <c r="AH5" i="4"/>
  <c r="AG5" i="4"/>
  <c r="AF5" i="4"/>
  <c r="AE5" i="4"/>
  <c r="AD5" i="4"/>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9" i="4" s="1"/>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W15" i="4" s="1"/>
  <c r="AV15" i="4"/>
  <c r="D16" i="4"/>
  <c r="I16" i="4" s="1"/>
  <c r="D14" i="4"/>
  <c r="AS14" i="4" s="1"/>
  <c r="D6" i="4"/>
  <c r="Z6" i="4" s="1"/>
  <c r="K6" i="4" s="1"/>
  <c r="D4" i="4"/>
  <c r="AS4" i="4" s="1"/>
  <c r="D12" i="4"/>
  <c r="F12" i="4"/>
  <c r="D13" i="4"/>
  <c r="AS13" i="4"/>
  <c r="AU3" i="4"/>
  <c r="D10" i="4"/>
  <c r="D17" i="4"/>
  <c r="AT17" i="4" s="1"/>
  <c r="D7" i="4"/>
  <c r="D9" i="4"/>
  <c r="Z9" i="4" s="1"/>
  <c r="K9" i="4" s="1"/>
  <c r="D11" i="4"/>
  <c r="D8" i="4"/>
  <c r="AW8" i="4" s="1"/>
  <c r="AU12" i="4"/>
  <c r="AU4" i="4"/>
  <c r="Z5" i="4"/>
  <c r="K5" i="4" s="1"/>
  <c r="AU15" i="4"/>
  <c r="AS15" i="4"/>
  <c r="AA15" i="4"/>
  <c r="Z15" i="4"/>
  <c r="G15" i="4"/>
  <c r="AV4" i="4"/>
  <c r="AT15" i="4"/>
  <c r="AS17" i="4"/>
  <c r="Z17" i="4"/>
  <c r="K17" i="4" s="1"/>
  <c r="I12" i="4"/>
  <c r="G12" i="4"/>
  <c r="I15" i="4"/>
  <c r="H15" i="4"/>
  <c r="K15" i="4"/>
  <c r="F15" i="4"/>
  <c r="G17" i="4"/>
  <c r="F17" i="4"/>
  <c r="F16" i="4"/>
  <c r="AU18" i="4"/>
  <c r="BW12" i="4"/>
  <c r="J5" i="4"/>
  <c r="J9" i="4"/>
  <c r="J17" i="4"/>
  <c r="H17" i="4"/>
  <c r="E15" i="4"/>
  <c r="AW17" i="4"/>
  <c r="AS18" i="4"/>
  <c r="BW8" i="4"/>
  <c r="J14" i="4"/>
  <c r="J15" i="4"/>
  <c r="AA17" i="4"/>
  <c r="H12" i="4"/>
  <c r="AV17" i="4"/>
  <c r="AS16" i="4"/>
  <c r="AT12" i="4"/>
  <c r="Z18" i="4"/>
  <c r="K18" i="4" s="1"/>
  <c r="AT18" i="4"/>
  <c r="E17" i="4"/>
  <c r="I17" i="4"/>
  <c r="AU17" i="4"/>
  <c r="AV12" i="4"/>
  <c r="BW18" i="4"/>
  <c r="BV18" i="4" s="1"/>
  <c r="BU18" i="4" s="1"/>
  <c r="J12" i="4"/>
  <c r="AS5" i="4"/>
  <c r="Z12" i="4"/>
  <c r="K12" i="4"/>
  <c r="BW5" i="4"/>
  <c r="BV5" i="4" s="1"/>
  <c r="BY5" i="4" s="1"/>
  <c r="J4" i="4"/>
  <c r="J16" i="4"/>
  <c r="BW19" i="4"/>
  <c r="BW3" i="4"/>
  <c r="BV3" i="4" s="1"/>
  <c r="BW9" i="4"/>
  <c r="BY9" i="4" s="1"/>
  <c r="BW20" i="4"/>
  <c r="E12" i="4"/>
  <c r="AS12" i="4"/>
  <c r="AW12" i="4"/>
  <c r="BW15" i="4"/>
  <c r="BW16" i="4"/>
  <c r="BY16" i="4" s="1"/>
  <c r="BW7" i="4"/>
  <c r="BW21" i="4"/>
  <c r="BW4" i="4"/>
  <c r="BV4" i="4" s="1"/>
  <c r="AA12" i="4"/>
  <c r="AA24" i="4"/>
  <c r="AS9" i="4"/>
  <c r="AS6" i="4"/>
  <c r="N24" i="4"/>
  <c r="BW17" i="4"/>
  <c r="X24" i="4"/>
  <c r="BW13" i="4"/>
  <c r="W24" i="4"/>
  <c r="BV12" i="4"/>
  <c r="BY12" i="4"/>
  <c r="BV8" i="4"/>
  <c r="BW10" i="4"/>
  <c r="AU16" i="4"/>
  <c r="BW14" i="4"/>
  <c r="BY14" i="4" s="1"/>
  <c r="Z24" i="4"/>
  <c r="BW11" i="4"/>
  <c r="BW6" i="4"/>
  <c r="BY18" i="4"/>
  <c r="BV9" i="4"/>
  <c r="BV14" i="4"/>
  <c r="BX16" i="4"/>
  <c r="BX19" i="4"/>
  <c r="BY19" i="4"/>
  <c r="BV19" i="4"/>
  <c r="BU19" i="4" s="1"/>
  <c r="BY20" i="4"/>
  <c r="BX20" i="4"/>
  <c r="BV20" i="4"/>
  <c r="BU20" i="4" s="1"/>
  <c r="BV13" i="4"/>
  <c r="BV15" i="4"/>
  <c r="BY15" i="4" s="1"/>
  <c r="BX15" i="4"/>
  <c r="BX17" i="4"/>
  <c r="BV17" i="4"/>
  <c r="BU17" i="4"/>
  <c r="BY17" i="4"/>
  <c r="BY21" i="4"/>
  <c r="BV21" i="4"/>
  <c r="BU21" i="4" s="1"/>
  <c r="BX21" i="4"/>
  <c r="BV6" i="4"/>
  <c r="BY6" i="4" s="1"/>
  <c r="BY8" i="4"/>
  <c r="J10" i="4" l="1"/>
  <c r="AW7" i="4"/>
  <c r="B21" i="2"/>
  <c r="J2" i="2"/>
  <c r="H2" i="2"/>
  <c r="B17" i="2"/>
  <c r="B11" i="2"/>
  <c r="B10" i="2"/>
  <c r="C2" i="2"/>
  <c r="B8" i="2"/>
  <c r="A2" i="2"/>
  <c r="AD2" i="2" s="1"/>
  <c r="C3" i="2" s="1"/>
  <c r="B2" i="2"/>
  <c r="B18" i="2"/>
  <c r="B16" i="2"/>
  <c r="B14" i="2"/>
  <c r="B13" i="2"/>
  <c r="AA18" i="4"/>
  <c r="J13" i="4"/>
  <c r="AW18" i="4"/>
  <c r="H18" i="4"/>
  <c r="AT14" i="4"/>
  <c r="AA14" i="4"/>
  <c r="AW14" i="4"/>
  <c r="Z14" i="4"/>
  <c r="K14" i="4" s="1"/>
  <c r="AV14" i="4"/>
  <c r="AU14" i="4"/>
  <c r="AU13" i="4"/>
  <c r="AW13" i="4"/>
  <c r="AT13" i="4"/>
  <c r="Z13" i="4"/>
  <c r="AV13" i="4"/>
  <c r="AA13" i="4"/>
  <c r="AT11" i="4"/>
  <c r="Z11" i="4"/>
  <c r="K11" i="4" s="1"/>
  <c r="AS11" i="4"/>
  <c r="AU11" i="4"/>
  <c r="AW11" i="4"/>
  <c r="AV11" i="4"/>
  <c r="AA11" i="4"/>
  <c r="AV9" i="4"/>
  <c r="AT9" i="4"/>
  <c r="E9" i="4"/>
  <c r="F9" i="4"/>
  <c r="AW9" i="4"/>
  <c r="H9" i="4"/>
  <c r="G9" i="4"/>
  <c r="AU9" i="4"/>
  <c r="AV8" i="4"/>
  <c r="Z8" i="4"/>
  <c r="K8" i="4" s="1"/>
  <c r="AU8" i="4"/>
  <c r="AV7" i="4"/>
  <c r="AA7" i="4"/>
  <c r="Z7" i="4"/>
  <c r="K7" i="4" s="1"/>
  <c r="AT7" i="4"/>
  <c r="AU7" i="4"/>
  <c r="AS7" i="4"/>
  <c r="AW6" i="4"/>
  <c r="AV6" i="4"/>
  <c r="AT6" i="4"/>
  <c r="H6" i="4"/>
  <c r="E6" i="4"/>
  <c r="F6" i="4"/>
  <c r="AU6" i="4"/>
  <c r="AV5" i="4"/>
  <c r="AA5" i="4"/>
  <c r="AW5" i="4"/>
  <c r="E5" i="4"/>
  <c r="F5" i="4"/>
  <c r="G5" i="4"/>
  <c r="AT5" i="4"/>
  <c r="AT4" i="4"/>
  <c r="Z4" i="4"/>
  <c r="K4" i="4" s="1"/>
  <c r="AA4" i="4"/>
  <c r="AV3" i="4"/>
  <c r="AS3" i="4"/>
  <c r="Z3" i="4"/>
  <c r="K3" i="4" s="1"/>
  <c r="AW3" i="4"/>
  <c r="AA3" i="4"/>
  <c r="AT16" i="4"/>
  <c r="H16" i="4"/>
  <c r="BX12" i="4"/>
  <c r="G16" i="4"/>
  <c r="E16" i="4"/>
  <c r="BX9" i="4"/>
  <c r="AT10" i="4"/>
  <c r="BY13" i="4"/>
  <c r="BX7" i="4"/>
  <c r="I18" i="4" s="1"/>
  <c r="AW16" i="4"/>
  <c r="Z16" i="4"/>
  <c r="K16" i="4" s="1"/>
  <c r="H5" i="4"/>
  <c r="AU10" i="4"/>
  <c r="AA6" i="4"/>
  <c r="BX5" i="4"/>
  <c r="AW10" i="4"/>
  <c r="AV16" i="4"/>
  <c r="BX6" i="4"/>
  <c r="I10" i="4" s="1"/>
  <c r="BX18" i="4"/>
  <c r="Z10" i="4"/>
  <c r="K10" i="4" s="1"/>
  <c r="AV10" i="4"/>
  <c r="BX4" i="4"/>
  <c r="I11" i="4" s="1"/>
  <c r="BX11" i="4"/>
  <c r="AA16" i="4"/>
  <c r="AS10" i="4"/>
  <c r="G6" i="4"/>
  <c r="BX8" i="4"/>
  <c r="AA10" i="4"/>
  <c r="BX14" i="4"/>
  <c r="AA25" i="4"/>
  <c r="BY3" i="4"/>
  <c r="BY4" i="4"/>
  <c r="BX3" i="4"/>
  <c r="BV16" i="4"/>
  <c r="BU16" i="4" s="1"/>
  <c r="G18" i="4"/>
  <c r="AW4" i="4"/>
  <c r="BW2" i="4"/>
  <c r="BV7" i="4"/>
  <c r="BV11" i="4"/>
  <c r="BY11" i="4" s="1"/>
  <c r="BX13" i="4"/>
  <c r="E4" i="4"/>
  <c r="BX10" i="4"/>
  <c r="AA8" i="4"/>
  <c r="BW22" i="4"/>
  <c r="F18" i="4"/>
  <c r="BV10" i="4"/>
  <c r="AT8" i="4"/>
  <c r="B7" i="2"/>
  <c r="AS8" i="4"/>
  <c r="E18" i="4"/>
  <c r="G8" i="4" l="1"/>
  <c r="E8" i="4"/>
  <c r="H7" i="4"/>
  <c r="F11" i="4"/>
  <c r="E11" i="4"/>
  <c r="B3" i="2"/>
  <c r="H3" i="2"/>
  <c r="F14" i="4"/>
  <c r="H14" i="4"/>
  <c r="G14" i="4"/>
  <c r="E14" i="4"/>
  <c r="H13" i="4"/>
  <c r="G13" i="4"/>
  <c r="K13" i="4"/>
  <c r="F13" i="4"/>
  <c r="E13" i="4"/>
  <c r="H11" i="4"/>
  <c r="G11" i="4"/>
  <c r="E10" i="4"/>
  <c r="F10" i="4"/>
  <c r="H10" i="4"/>
  <c r="G10" i="4"/>
  <c r="I7" i="4"/>
  <c r="I9" i="4"/>
  <c r="I8" i="4"/>
  <c r="F8" i="4"/>
  <c r="H8" i="4"/>
  <c r="F7" i="4"/>
  <c r="G7" i="4"/>
  <c r="E7" i="4"/>
  <c r="I3" i="4"/>
  <c r="I6" i="4"/>
  <c r="I5" i="4"/>
  <c r="F4" i="4"/>
  <c r="G4" i="4"/>
  <c r="H4" i="4"/>
  <c r="I4" i="4"/>
  <c r="F3" i="4"/>
  <c r="G3" i="4"/>
  <c r="H3" i="4"/>
  <c r="AA19" i="4"/>
  <c r="I23" i="4" s="1"/>
  <c r="E3"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X2" i="4"/>
  <c r="BY2" i="4"/>
  <c r="BY10" i="4"/>
  <c r="I13" i="4" l="1"/>
  <c r="I14"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<sst xmlns="http://schemas.openxmlformats.org/spreadsheetml/2006/main" count="3428" uniqueCount="1112">
  <si>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</si>
  <si>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</si>
  <si>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</si>
  <si>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</si>
  <si>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</si>
  <si>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</si>
  <si>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</si>
  <si>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</si>
  <si>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</si>
  <si>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</si>
  <si>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</si>
  <si>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</si>
  <si>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</si>
  <si>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</si>
  <si>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</si>
  <si>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</si>
  <si>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</si>
  <si>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</si>
  <si>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</si>
  <si>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</si>
  <si>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</si>
  <si>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</si>
  <si>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</si>
  <si>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</si>
  <si>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</si>
  <si>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</si>
  <si>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</si>
  <si>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</si>
  <si>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</si>
  <si>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</si>
  <si>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</si>
  <si>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</si>
  <si>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</si>
  <si>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</si>
  <si>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</si>
  <si>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</si>
  <si>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</si>
  <si>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</si>
  <si>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</si>
  <si>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</si>
  <si>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</si>
  <si>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</si>
  <si>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</si>
  <si>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</si>
  <si>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</si>
  <si>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</si>
  <si>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</si>
  <si>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</si>
  <si>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</si>
  <si>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</si>
  <si>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</si>
  <si>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</si>
  <si>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</si>
  <si>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</si>
  <si>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</si>
  <si>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</si>
  <si>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</si>
  <si>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</si>
  <si>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</si>
  <si>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</si>
  <si>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</si>
  <si>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</si>
  <si>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</si>
  <si>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</si>
  <si>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</si>
  <si>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</si>
  <si>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</si>
  <si>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</si>
  <si>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</si>
  <si>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</si>
  <si>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</si>
  <si>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</si>
  <si>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</si>
  <si>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</si>
  <si>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</si>
  <si>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</si>
  <si>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</si>
  <si>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</si>
  <si>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</si>
  <si>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</si>
  <si>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</si>
  <si>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</si>
  <si>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</si>
  <si>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</si>
  <si>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</si>
  <si>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</si>
  <si>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</si>
  <si>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</si>
  <si>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</si>
  <si>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</si>
  <si>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</si>
  <si>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</si>
  <si>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</si>
  <si>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</si>
  <si>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</si>
  <si>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</si>
  <si>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</si>
  <si>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</si>
  <si>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</si>
  <si>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</si>
  <si>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</si>
  <si>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</si>
  <si>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</si>
  <si>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</si>
  <si>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</si>
  <si>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</si>
  <si>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</si>
  <si>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</si>
  <si>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</si>
  <si>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</si>
  <si>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</si>
  <si>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</si>
  <si>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</si>
  <si>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</si>
  <si>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</si>
  <si>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</si>
  <si>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</si>
  <si>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</si>
  <si>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</si>
  <si>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</si>
  <si>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</si>
  <si>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</si>
  <si>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</si>
  <si>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</si>
  <si>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</si>
  <si>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</si>
  <si>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</si>
  <si>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</si>
  <si>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</si>
  <si>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</si>
  <si>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</si>
  <si>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</si>
  <si>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</si>
  <si>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</si>
  <si>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</si>
  <si>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</si>
  <si>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</si>
  <si>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</si>
  <si>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</si>
  <si>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</si>
  <si>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</si>
  <si>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</si>
  <si>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</si>
  <si>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</si>
  <si>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</si>
  <si>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</si>
  <si>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</si>
  <si>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</si>
  <si>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</si>
  <si>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</si>
  <si>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</si>
  <si>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</si>
  <si>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</si>
  <si>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</si>
  <si>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</si>
  <si>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</si>
  <si>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</si>
  <si>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</si>
  <si>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</si>
  <si>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</si>
  <si>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</si>
  <si>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</si>
  <si>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</si>
  <si>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</si>
  <si>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</si>
  <si>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</si>
  <si>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</si>
  <si>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</si>
  <si>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</si>
  <si>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</si>
  <si>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</si>
  <si>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</si>
  <si>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</si>
  <si>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</si>
  <si>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</si>
  <si>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</si>
  <si>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</si>
  <si>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</si>
  <si>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</si>
  <si>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</si>
  <si>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</si>
  <si>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</si>
  <si>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</si>
  <si>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</si>
  <si>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</si>
  <si>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</si>
  <si>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</si>
  <si>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</si>
  <si>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</si>
  <si>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</si>
  <si>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</si>
  <si>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</si>
  <si>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</si>
  <si>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</si>
  <si>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</si>
  <si>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</si>
  <si>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</si>
  <si>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</si>
  <si>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</si>
  <si>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</si>
  <si>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</si>
  <si>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</si>
  <si>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</si>
  <si>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</si>
  <si>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</si>
  <si>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</si>
  <si>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</si>
  <si>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</si>
  <si>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</si>
  <si>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</si>
  <si>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</si>
  <si>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</si>
  <si>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</si>
  <si>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</si>
  <si>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</si>
  <si>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</si>
  <si>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</si>
  <si>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</si>
  <si>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</si>
  <si>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</si>
  <si>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</si>
  <si>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</si>
  <si>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</si>
  <si>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</si>
  <si>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</si>
  <si>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</si>
  <si>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</si>
  <si>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</si>
  <si>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</si>
  <si>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</si>
  <si>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</si>
  <si>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</si>
  <si>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</si>
  <si>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</si>
  <si>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</si>
  <si>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</si>
  <si>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</si>
  <si>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</si>
  <si>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</si>
  <si>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</si>
  <si>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</si>
  <si>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</si>
  <si>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</si>
  <si>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</si>
  <si>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</si>
  <si>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</si>
  <si>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</si>
  <si>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</si>
  <si>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</si>
  <si>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</si>
  <si>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</si>
  <si>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</si>
  <si>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</si>
  <si>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</si>
  <si>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</si>
  <si>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</si>
  <si>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</si>
  <si>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</si>
  <si>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</si>
  <si>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</si>
  <si>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</si>
  <si>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</si>
  <si>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</si>
  <si>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</si>
  <si>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</si>
  <si>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</si>
  <si>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</si>
  <si>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</si>
  <si>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</si>
  <si>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</si>
  <si>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</si>
  <si>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</si>
  <si>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</si>
  <si>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</si>
  <si>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</si>
  <si>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</si>
  <si>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</si>
  <si>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</si>
  <si>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</si>
  <si>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</si>
  <si>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</si>
  <si>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</si>
  <si>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</si>
  <si>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</si>
  <si>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</si>
  <si>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</si>
  <si>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</si>
  <si>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</si>
  <si>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</si>
  <si>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</si>
  <si>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</si>
  <si>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</si>
  <si>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</si>
  <si>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</si>
  <si>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</si>
  <si>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</si>
  <si>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</si>
  <si>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</si>
  <si>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</si>
  <si>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</si>
  <si>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</si>
  <si>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</si>
  <si>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</si>
  <si>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</si>
  <si>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</si>
  <si>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</si>
  <si>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</si>
  <si>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</si>
  <si>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</si>
  <si>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</si>
  <si>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</si>
  <si>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</si>
  <si>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</si>
  <si>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</si>
  <si>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</si>
  <si>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</si>
  <si>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</si>
  <si>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</si>
  <si>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</si>
  <si>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</si>
  <si>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</si>
  <si>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</si>
  <si>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</si>
  <si>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</si>
  <si>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</si>
  <si>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</si>
  <si>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</si>
  <si>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</si>
  <si>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</si>
  <si>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</si>
  <si>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</si>
  <si>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</si>
  <si>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</si>
  <si>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</si>
  <si>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</si>
  <si>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</si>
  <si>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</si>
  <si>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</si>
  <si>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</si>
  <si>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</si>
  <si>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</si>
  <si>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</si>
  <si>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</si>
  <si>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</si>
  <si>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</si>
  <si>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</si>
  <si>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</si>
  <si>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</si>
  <si>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</si>
  <si>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</si>
  <si>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</si>
  <si>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</si>
  <si>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</si>
  <si>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</si>
  <si>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</si>
  <si>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</si>
  <si>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</si>
  <si>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</si>
  <si>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</si>
  <si>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</si>
  <si>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</si>
  <si>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</si>
  <si>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</si>
  <si>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</si>
  <si>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</si>
  <si>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</si>
  <si>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</si>
  <si>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</si>
  <si>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</si>
  <si>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</si>
  <si>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</si>
  <si>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</si>
  <si>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</si>
  <si>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</si>
  <si>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</si>
  <si>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</si>
  <si>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</si>
  <si>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</si>
  <si>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</si>
  <si>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</si>
  <si>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</si>
  <si>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</si>
  <si>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</si>
  <si>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</si>
  <si>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</si>
  <si>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</si>
  <si>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</si>
  <si>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</si>
  <si>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</si>
  <si>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</si>
  <si>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</si>
  <si>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</si>
  <si>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</si>
  <si>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</si>
  <si>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</si>
  <si>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</si>
  <si>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</si>
  <si>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</si>
  <si>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</si>
  <si>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</si>
  <si>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</si>
  <si>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</si>
  <si>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</si>
  <si>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</si>
  <si>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</si>
  <si>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</si>
  <si>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</si>
  <si>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</si>
  <si>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</si>
  <si>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</si>
  <si>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</si>
  <si>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</si>
  <si>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</si>
  <si>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</si>
  <si>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</si>
  <si>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</si>
  <si>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</si>
  <si>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</si>
  <si>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</si>
  <si>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</si>
  <si>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</si>
  <si>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</si>
  <si>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</si>
  <si>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</si>
  <si>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</si>
  <si>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</si>
  <si>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</si>
  <si>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</si>
  <si>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</si>
  <si>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</si>
  <si>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</si>
  <si>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</si>
  <si>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</si>
  <si>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</si>
  <si>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</si>
  <si>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</si>
  <si>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</si>
  <si>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</si>
  <si>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</si>
  <si>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</si>
  <si>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</si>
  <si>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</si>
  <si>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</si>
  <si>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</si>
  <si>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</si>
  <si>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</si>
  <si>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</si>
  <si>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</si>
  <si>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</si>
  <si>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</si>
  <si>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</si>
  <si>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</si>
  <si>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</si>
  <si>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</si>
  <si>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</si>
  <si>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</si>
  <si>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</si>
  <si>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</si>
  <si>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</si>
  <si>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</si>
  <si>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</si>
  <si>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</si>
  <si>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</si>
  <si>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</si>
  <si>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</si>
  <si>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</si>
  <si>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</si>
  <si>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</si>
  <si>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</si>
  <si>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</si>
  <si>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</si>
  <si>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</si>
  <si>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</si>
  <si>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</si>
  <si>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</si>
  <si>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</si>
  <si>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</si>
  <si>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</si>
  <si>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</si>
  <si>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</si>
  <si>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</si>
  <si>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</si>
  <si>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</si>
  <si>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</si>
  <si>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</si>
  <si>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</si>
  <si>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</si>
  <si>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</si>
  <si>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</si>
  <si>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</si>
  <si>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</si>
  <si>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</si>
  <si>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</si>
  <si>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</si>
  <si>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</si>
  <si>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</si>
  <si>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</si>
  <si>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</si>
  <si>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</si>
  <si>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</si>
  <si>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</si>
  <si>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</si>
  <si>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</si>
  <si>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</si>
  <si>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</si>
  <si>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</si>
  <si>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</si>
  <si>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</si>
  <si>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</si>
  <si>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</si>
  <si>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</si>
  <si>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</si>
  <si>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</si>
  <si>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</si>
  <si>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</si>
  <si>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</si>
  <si>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</si>
  <si>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</si>
  <si>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</si>
  <si>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</si>
  <si>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</si>
  <si>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</si>
  <si>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</si>
  <si>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</si>
  <si>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</si>
  <si>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</si>
  <si>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</si>
  <si>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</si>
  <si>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</si>
  <si>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</si>
  <si>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</si>
  <si>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</si>
  <si>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</si>
  <si>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</si>
  <si>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</si>
  <si>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</si>
  <si>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</si>
  <si>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</si>
  <si>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</si>
  <si>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</si>
  <si>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</si>
  <si>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</si>
  <si>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</si>
  <si>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</si>
  <si>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</si>
  <si>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</si>
  <si>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</si>
  <si>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</si>
  <si>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</si>
  <si>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</si>
  <si>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</si>
  <si>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</si>
  <si>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</si>
  <si>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</si>
  <si>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</si>
  <si>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</si>
  <si>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</si>
  <si>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</si>
  <si>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</si>
  <si>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</si>
  <si>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</si>
  <si>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</si>
  <si>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</si>
  <si>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</si>
  <si>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</si>
  <si>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</si>
  <si>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</si>
  <si>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</si>
  <si>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</si>
  <si>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</si>
  <si>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</si>
  <si>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</si>
  <si>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</si>
  <si>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</si>
  <si>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</si>
  <si>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</si>
  <si>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</si>
  <si>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</si>
  <si>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</si>
  <si>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</si>
  <si>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</si>
  <si>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</si>
  <si>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</si>
  <si>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</si>
  <si>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</si>
  <si>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</si>
  <si>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</si>
  <si>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</si>
  <si>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</si>
  <si>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</si>
  <si>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</si>
  <si>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</si>
  <si>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</si>
  <si>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</si>
  <si>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</si>
  <si>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</si>
  <si>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</si>
  <si>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</si>
  <si>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</si>
  <si>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</si>
  <si>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</si>
  <si>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</si>
  <si>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</si>
  <si>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</si>
  <si>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</si>
  <si>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</si>
  <si>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</si>
  <si>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</si>
  <si>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</si>
  <si>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</si>
  <si>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</si>
  <si>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</si>
  <si>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</si>
  <si>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</si>
  <si>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</si>
  <si>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</si>
  <si>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</si>
  <si>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</si>
  <si>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</si>
  <si>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</si>
  <si>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</si>
  <si>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</si>
  <si>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</si>
  <si>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</si>
  <si>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</si>
  <si>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</si>
  <si>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</si>
  <si>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</si>
  <si>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</si>
  <si>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</si>
  <si>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</si>
  <si>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</si>
  <si>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</si>
  <si>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</si>
  <si>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</si>
  <si>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</si>
  <si>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</si>
  <si>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</si>
  <si>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</si>
  <si>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</si>
  <si>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</si>
  <si>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</si>
  <si>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</si>
  <si>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</si>
  <si>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</si>
  <si>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</si>
  <si>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</si>
  <si>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</si>
  <si>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</si>
  <si>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</si>
  <si>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</si>
  <si>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</si>
  <si>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</si>
  <si>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</si>
  <si>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</si>
  <si>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</si>
  <si>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</si>
  <si>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</si>
  <si>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</si>
  <si>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</si>
  <si>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</si>
  <si>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</si>
  <si>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</si>
  <si>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</si>
  <si>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</si>
  <si>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</si>
  <si>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</si>
  <si>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</si>
  <si>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</si>
  <si>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</si>
  <si>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</si>
  <si>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</si>
  <si>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</si>
  <si>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</si>
  <si>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</si>
  <si>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</si>
  <si>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</si>
  <si>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</si>
  <si>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</si>
  <si>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</si>
  <si>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</si>
  <si>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</si>
  <si>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</si>
  <si>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</si>
  <si>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</si>
  <si>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</si>
  <si>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</si>
  <si>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</si>
  <si>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</si>
  <si>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</si>
  <si>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</si>
  <si>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</si>
  <si>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</si>
  <si>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</si>
  <si>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</si>
  <si>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</si>
  <si>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</si>
  <si>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</si>
  <si>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</si>
  <si>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</si>
  <si>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</si>
  <si>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</si>
  <si>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</si>
  <si>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</si>
  <si>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</si>
  <si>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</si>
  <si>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</si>
  <si>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</si>
  <si>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</si>
  <si>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</si>
  <si>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</si>
  <si>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</si>
  <si>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</si>
  <si>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</si>
  <si>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</si>
  <si>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</si>
  <si>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</si>
  <si>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</si>
  <si>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</si>
  <si>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</si>
  <si>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</si>
  <si>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</si>
  <si>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</si>
  <si>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</si>
  <si>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</si>
  <si>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</si>
  <si>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</si>
  <si>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</si>
  <si>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</si>
  <si>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</si>
  <si>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</si>
  <si>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</si>
  <si>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</si>
  <si>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</si>
  <si>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</si>
  <si>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</si>
  <si>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</si>
  <si>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</si>
  <si>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</si>
  <si>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</si>
  <si>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</si>
  <si>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</si>
  <si>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</si>
  <si>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</si>
  <si>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</si>
  <si>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</si>
  <si>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</si>
  <si>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</si>
  <si>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</si>
  <si>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</si>
  <si>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</si>
  <si>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</si>
  <si>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</si>
  <si>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</si>
  <si>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</si>
  <si>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</si>
  <si>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</si>
  <si>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</si>
  <si>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</si>
  <si>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</si>
  <si>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</si>
  <si>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</si>
  <si>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</si>
  <si>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</si>
  <si>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</si>
  <si>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</si>
  <si>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</si>
  <si>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</si>
  <si>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</si>
  <si>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</si>
  <si>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</si>
  <si>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</si>
  <si>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</si>
  <si>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</si>
  <si>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</si>
  <si>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</si>
  <si>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</si>
  <si>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</si>
  <si>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</si>
  <si>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</si>
  <si>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</si>
  <si>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</si>
  <si>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</si>
  <si>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</si>
  <si>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</si>
  <si>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</si>
  <si>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</si>
  <si>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</si>
  <si>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</si>
  <si>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</si>
  <si>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</si>
  <si>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</si>
  <si>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</si>
  <si>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</si>
  <si>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</si>
  <si>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</si>
  <si>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</si>
  <si>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</si>
  <si>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</si>
  <si>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</si>
  <si>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</si>
  <si>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</si>
  <si>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</si>
  <si>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</si>
  <si>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</si>
  <si>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</si>
  <si>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</si>
  <si>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</si>
  <si>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</si>
  <si>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</si>
  <si>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</si>
  <si>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</si>
  <si>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</si>
  <si>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</si>
  <si>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</si>
  <si>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</si>
  <si>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</si>
  <si>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</si>
  <si>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</si>
  <si>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</si>
  <si>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</si>
  <si>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</si>
  <si>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</si>
  <si>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</si>
  <si>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</si>
  <si>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</si>
  <si>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</si>
  <si>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</si>
  <si>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</si>
  <si>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</si>
  <si>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</si>
  <si>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</si>
  <si>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</si>
  <si>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</si>
  <si>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</si>
  <si>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</si>
  <si>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</si>
  <si>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</si>
  <si>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</si>
  <si>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</si>
  <si>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</si>
  <si>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</si>
  <si>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</si>
  <si>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</si>
  <si>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</si>
  <si>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</si>
  <si>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</si>
  <si>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</si>
  <si>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</si>
  <si>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</si>
  <si>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</si>
  <si>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</si>
  <si>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</si>
  <si>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</si>
  <si>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</si>
  <si>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</si>
  <si>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</si>
  <si>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</si>
  <si>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</si>
  <si>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</si>
  <si>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</si>
  <si>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</si>
  <si>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</si>
  <si>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</si>
  <si>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</si>
  <si>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</si>
  <si>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</si>
  <si>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</si>
  <si>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</si>
  <si>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</si>
  <si>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</si>
  <si>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</si>
  <si>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</si>
  <si>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</si>
  <si>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</si>
  <si>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</si>
  <si>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</si>
  <si>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</si>
  <si>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</si>
  <si>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</si>
  <si>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</si>
  <si>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</si>
  <si>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</si>
  <si>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</si>
  <si>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</si>
  <si>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</si>
  <si>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</si>
  <si>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</si>
  <si>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</si>
  <si>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</si>
  <si>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</si>
  <si>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</si>
  <si>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</si>
  <si>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</si>
  <si>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</si>
  <si>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</si>
  <si>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</si>
  <si>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</si>
  <si>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</si>
  <si>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</si>
  <si>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</si>
  <si>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</si>
  <si>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</si>
  <si>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</si>
  <si>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</si>
  <si>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</si>
  <si>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</si>
  <si>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</si>
  <si>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</si>
  <si>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</si>
  <si>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</si>
  <si>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</si>
  <si>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</si>
  <si>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</si>
  <si>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</si>
  <si>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</si>
  <si>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</si>
  <si>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</si>
  <si>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</si>
  <si>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</si>
  <si>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</si>
  <si>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</si>
  <si>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</si>
  <si>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</si>
  <si>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</si>
  <si>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</si>
  <si>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</si>
  <si>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</si>
  <si>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</si>
  <si>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</si>
  <si>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</si>
  <si>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</si>
  <si>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</si>
  <si>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</si>
  <si>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</si>
  <si>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</si>
  <si>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</si>
  <si>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</si>
  <si>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</si>
  <si>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</si>
  <si>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</si>
  <si>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</si>
  <si>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</si>
  <si>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</si>
  <si>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</si>
  <si>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</si>
  <si>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</si>
  <si>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</si>
  <si>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</si>
  <si>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</si>
  <si>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</si>
  <si>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</si>
  <si>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</si>
  <si>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</si>
  <si>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</si>
  <si>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</si>
  <si>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</si>
  <si>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</si>
  <si>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</si>
  <si>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</si>
  <si>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</si>
  <si>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</si>
  <si>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</si>
  <si>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</si>
  <si>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</si>
  <si>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</si>
  <si>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</si>
  <si>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</si>
  <si>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</si>
  <si>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</si>
  <si>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</si>
  <si>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</si>
  <si>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</si>
  <si>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</si>
  <si>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</si>
  <si>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</si>
  <si>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</si>
  <si>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</si>
  <si>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</si>
  <si>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</si>
  <si>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</si>
  <si>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</si>
  <si>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</si>
  <si>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</si>
  <si>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</si>
  <si>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</si>
  <si>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</si>
  <si>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</si>
  <si>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</si>
  <si>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</si>
  <si>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</si>
  <si>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</si>
  <si>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</si>
  <si>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</si>
  <si>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</si>
  <si>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</si>
  <si>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</si>
  <si>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</si>
  <si>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</si>
  <si>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</si>
  <si>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</si>
  <si>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</si>
  <si>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</si>
  <si>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</si>
  <si>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</si>
  <si>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</si>
  <si>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</si>
  <si>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</si>
  <si>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</si>
  <si>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</si>
  <si>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</si>
  <si>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</si>
  <si>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</si>
  <si>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</si>
  <si>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</si>
  <si>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</si>
  <si>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</si>
  <si>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</si>
  <si>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</si>
  <si>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</si>
  <si>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</si>
  <si>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</si>
  <si>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</si>
  <si>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</si>
  <si>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</si>
  <si>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</si>
  <si>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</si>
  <si>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</si>
  <si>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</si>
  <si>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</si>
  <si>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</si>
  <si>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</si>
  <si>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</si>
  <si>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</si>
  <si>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</si>
  <si>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</si>
  <si>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</si>
  <si>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</si>
  <si>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</si>
  <si>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</si>
  <si>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</si>
  <si>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</si>
  <si>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</si>
  <si>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</si>
  <si>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</si>
  <si>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</si>
  <si>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</si>
  <si>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</si>
  <si>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</si>
  <si>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</si>
  <si>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</si>
  <si>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</si>
  <si>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</si>
  <si>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</si>
  <si>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</si>
  <si>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</si>
  <si>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</si>
  <si>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</si>
  <si>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</si>
  <si>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</si>
  <si>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</si>
  <si>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</si>
  <si>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</si>
  <si>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</si>
  <si>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</si>
  <si>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</si>
  <si>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</si>
  <si>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</si>
  <si>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</si>
  <si>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</si>
  <si>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</si>
  <si>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</si>
  <si>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</si>
  <si>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</si>
  <si>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</si>
  <si>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</si>
  <si>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</si>
  <si>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</si>
  <si>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</si>
  <si>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</si>
  <si>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Rocco o' neru</t>
  </si>
  <si>
    <t>Rino o' tontu</t>
  </si>
  <si>
    <t>Salvo o' puzzonu ficchiu</t>
  </si>
  <si>
    <t>Gino o' beddu ficchiu</t>
  </si>
  <si>
    <t>Aleandro o' snellu ficchiu</t>
  </si>
  <si>
    <t>Pablo o' romanticu ficchiu</t>
  </si>
  <si>
    <t>Pedro o' Maratonetu ficchiu</t>
  </si>
  <si>
    <t>Thony</t>
  </si>
  <si>
    <t>Peppo o' braccino</t>
  </si>
  <si>
    <t>Fabris o' Cementu</t>
  </si>
  <si>
    <t>Rajito o' Cipudda</t>
  </si>
  <si>
    <t>Dieghito o' puzzoleno</t>
  </si>
  <si>
    <t>Blackbulli Sardinia</t>
  </si>
  <si>
    <t>Enrico Baruffaldi</t>
  </si>
  <si>
    <t>Purple Mushroom</t>
  </si>
  <si>
    <t>Tobaro's Sunshines</t>
  </si>
  <si>
    <t>Spartak 1+</t>
  </si>
  <si>
    <t>Gli Sporcaccioni</t>
  </si>
  <si>
    <t>Teknoratz</t>
  </si>
  <si>
    <t>Cavoretto Colts</t>
  </si>
  <si>
    <t>White Moon's Runners</t>
  </si>
  <si>
    <t>Gli Araldi</t>
  </si>
  <si>
    <t>Metal Creepers</t>
  </si>
  <si>
    <t>amichevole</t>
  </si>
  <si>
    <t>tiro errori costosi ok</t>
  </si>
  <si>
    <t>errori costosi -10k</t>
  </si>
  <si>
    <t>errori costosi ok</t>
  </si>
  <si>
    <t>ultima stagionale</t>
  </si>
  <si>
    <t>Quarti di Finale 2018, errori costosi ok</t>
  </si>
  <si>
    <t>Premio Cabal Vision +20k</t>
  </si>
  <si>
    <t>Rat-ta Rat (tà)</t>
  </si>
  <si>
    <t>Bone Breakers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</si>
</sst>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6"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
      <sz val="10"/>
      <name val="Arial"/>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35" fillId="0" borderId="0" applyFont="0" applyFill="0" applyBorder="0" applyAlignment="0" applyProtection="0"/>
  </cellStyleXfs>
  <cellXfs count="424">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6" borderId="22" xfId="0" applyFont="1" applyFill="1" applyBorder="1" applyAlignment="1" applyProtection="1">
      <alignment horizontal="center" vertical="center"/>
      <protection hidden="1"/>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5" fillId="2" borderId="3" xfId="0" applyFont="1" applyFill="1" applyBorder="1" applyAlignment="1" applyProtection="1">
      <alignment vertical="center" shrinkToFit="1"/>
      <protection locked="0"/>
    </xf>
    <xf numFmtId="0" fontId="8" fillId="2" borderId="20" xfId="0" applyFont="1" applyFill="1" applyBorder="1" applyAlignment="1" applyProtection="1">
      <alignment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2" borderId="22"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4">
    <cellStyle name="Collegamento ipertestuale" xfId="1" builtinId="8"/>
    <cellStyle name="Normale" xfId="0" builtinId="0"/>
    <cellStyle name="Percentuale" xfId="2" builtinId="5"/>
    <cellStyle name="Percentuale 2" xfId="3"/>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21" val="0"/>
</file>

<file path=xl/ctrlProps/ctrlProp10.xml><?xml version="1.0" encoding="utf-8"?>
<formControlPr xmlns="http://schemas.microsoft.com/office/spreadsheetml/2009/9/main" objectType="Drop" dropLines="22" dropStyle="combo" dx="16" fmlaLink="$AR$11" fmlaRange="$BV$1:$BV$22" noThreeD="1" sel="4"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1"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7"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44" val="27"/>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6" val="0"/>
</file>

<file path=xl/ctrlProps/ctrlProp36.xml><?xml version="1.0" encoding="utf-8"?>
<formControlPr xmlns="http://schemas.microsoft.com/office/spreadsheetml/2009/9/main" objectType="Drop" dropLines="20" dropStyle="combo" dx="16" fmlaLink="$AL$10" fmlaRange="$AS$32:$AS$87" noThreeD="1" sel="41" val="25"/>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23" val="15"/>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6"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6"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6"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6"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33" hidden="1" customWidth="1"/>
    <col min="39" max="43" width="6.7109375" style="232" hidden="1" customWidth="1"/>
    <col min="44" max="44" width="10.7109375" style="229"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49" t="s">
        <v>18</v>
      </c>
      <c r="C2" s="250" t="s">
        <v>603</v>
      </c>
      <c r="D2" s="251" t="s">
        <v>604</v>
      </c>
      <c r="E2" s="252" t="s">
        <v>637</v>
      </c>
      <c r="F2" s="253" t="s">
        <v>605</v>
      </c>
      <c r="G2" s="254" t="s">
        <v>2</v>
      </c>
      <c r="H2" s="255" t="s">
        <v>606</v>
      </c>
      <c r="I2" s="252" t="s">
        <v>607</v>
      </c>
      <c r="J2" s="250" t="s">
        <v>608</v>
      </c>
      <c r="K2" s="250"/>
      <c r="L2" s="249" t="s">
        <v>727</v>
      </c>
      <c r="M2" s="249" t="s">
        <v>728</v>
      </c>
      <c r="N2" s="249" t="s">
        <v>22</v>
      </c>
      <c r="O2" s="249" t="s">
        <v>615</v>
      </c>
      <c r="P2" s="393" t="s">
        <v>638</v>
      </c>
      <c r="Q2" s="394"/>
      <c r="R2" s="394"/>
      <c r="S2" s="395"/>
      <c r="T2" s="256" t="s">
        <v>4</v>
      </c>
      <c r="U2" s="240" t="s">
        <v>5</v>
      </c>
      <c r="V2" s="257" t="s">
        <v>6</v>
      </c>
      <c r="W2" s="257" t="s">
        <v>7</v>
      </c>
      <c r="X2" s="262" t="s">
        <v>8</v>
      </c>
      <c r="Y2" s="258" t="s">
        <v>9</v>
      </c>
      <c r="Z2" s="249" t="s">
        <v>10</v>
      </c>
      <c r="AA2" s="249" t="s">
        <v>609</v>
      </c>
      <c r="AB2" s="261" t="s">
        <v>625</v>
      </c>
      <c r="AC2" s="261" t="s">
        <v>444</v>
      </c>
      <c r="AD2" s="259" t="s">
        <v>616</v>
      </c>
      <c r="AE2" s="259" t="s">
        <v>617</v>
      </c>
      <c r="AF2" s="259" t="s">
        <v>618</v>
      </c>
      <c r="AG2" s="259" t="s">
        <v>619</v>
      </c>
      <c r="AH2" s="259" t="s">
        <v>620</v>
      </c>
      <c r="AI2" s="259" t="s">
        <v>621</v>
      </c>
      <c r="AJ2" s="259" t="s">
        <v>622</v>
      </c>
      <c r="AK2" s="241"/>
      <c r="AL2" s="227"/>
      <c r="AM2" s="227"/>
      <c r="AN2" s="227"/>
      <c r="AO2" s="227"/>
      <c r="AP2" s="227"/>
      <c r="AQ2" s="227"/>
      <c r="AR2" s="31"/>
      <c r="AS2" s="29" t="s">
        <v>0</v>
      </c>
      <c r="AT2" s="29" t="s">
        <v>1</v>
      </c>
      <c r="AU2" s="29" t="s">
        <v>2</v>
      </c>
      <c r="AV2" s="29" t="s">
        <v>3</v>
      </c>
      <c r="AW2" s="30"/>
      <c r="AX2" s="30"/>
      <c r="AZ2" s="236">
        <v>1</v>
      </c>
      <c r="BA2" s="237">
        <v>2</v>
      </c>
      <c r="BB2" s="237">
        <v>3</v>
      </c>
      <c r="BC2" s="237">
        <v>4</v>
      </c>
      <c r="BD2" s="237">
        <v>5</v>
      </c>
      <c r="BE2" s="238">
        <v>6</v>
      </c>
      <c r="BF2" s="239">
        <v>7</v>
      </c>
      <c r="BG2" s="239">
        <v>8</v>
      </c>
      <c r="BH2" s="239">
        <v>9</v>
      </c>
      <c r="BI2" s="239">
        <v>10</v>
      </c>
      <c r="BJ2" s="239">
        <v>11</v>
      </c>
      <c r="BK2" s="239">
        <v>12</v>
      </c>
      <c r="BL2" s="239">
        <v>13</v>
      </c>
      <c r="BM2" s="239">
        <v>14</v>
      </c>
      <c r="BN2" s="37"/>
      <c r="BO2" s="24">
        <v>1</v>
      </c>
      <c r="BP2" s="304" t="s">
        <v>66</v>
      </c>
      <c r="BQ2" s="23">
        <v>50000</v>
      </c>
      <c r="BR2" s="23" t="s">
        <v>67</v>
      </c>
      <c r="BS2" s="23" t="s">
        <v>339</v>
      </c>
      <c r="BT2" s="23"/>
      <c r="BU2" s="125">
        <f>IF(BV2="","",BU1+1)</f>
        <v>2</v>
      </c>
      <c r="BV2" s="20" t="str">
        <f>IF(BW2=0,"",BW2)</f>
        <v>Orc Lineman</v>
      </c>
      <c r="BW2" s="126" t="str">
        <f>HLOOKUP(I$21,CB$2:DF$23,2,FALSE)</f>
        <v>Orc Lineman</v>
      </c>
      <c r="BX2" s="23">
        <f>IF(BW2=0,"",COUNTIF($D$3:$D$18,BW2))</f>
        <v>2</v>
      </c>
      <c r="BY2" s="23">
        <f t="shared" ref="BY2:BY22" si="0">IF(BW2=0,"",VLOOKUP(BV2,$AZ:$BM,14,FALSE))</f>
        <v>16</v>
      </c>
      <c r="BZ2" s="23"/>
      <c r="CA2" s="43" t="s">
        <v>436</v>
      </c>
      <c r="CB2" s="299" t="s">
        <v>66</v>
      </c>
      <c r="CC2" s="307" t="s">
        <v>1001</v>
      </c>
      <c r="CD2" s="301" t="s">
        <v>742</v>
      </c>
      <c r="CE2" s="301" t="s">
        <v>26</v>
      </c>
      <c r="CF2" s="301" t="s">
        <v>736</v>
      </c>
      <c r="CG2" s="301" t="s">
        <v>28</v>
      </c>
      <c r="CH2" s="301" t="s">
        <v>30</v>
      </c>
      <c r="CI2" s="299" t="s">
        <v>774</v>
      </c>
      <c r="CJ2" s="301" t="s">
        <v>23</v>
      </c>
      <c r="CK2" s="301" t="s">
        <v>31</v>
      </c>
      <c r="CL2" s="301" t="s">
        <v>19</v>
      </c>
      <c r="CM2" s="301" t="s">
        <v>32</v>
      </c>
      <c r="CN2" s="325" t="s">
        <v>817</v>
      </c>
      <c r="CO2" s="299" t="s">
        <v>749</v>
      </c>
      <c r="CP2" s="307" t="s">
        <v>1003</v>
      </c>
      <c r="CQ2" s="299" t="s">
        <v>68</v>
      </c>
      <c r="CR2" s="299" t="s">
        <v>756</v>
      </c>
      <c r="CS2" s="301" t="s">
        <v>33</v>
      </c>
      <c r="CT2" s="299" t="s">
        <v>76</v>
      </c>
      <c r="CU2" s="299" t="s">
        <v>70</v>
      </c>
      <c r="CV2" s="299" t="s">
        <v>24</v>
      </c>
      <c r="CW2" s="325" t="s">
        <v>902</v>
      </c>
      <c r="CX2" s="325" t="s">
        <v>836</v>
      </c>
      <c r="CY2" s="325" t="s">
        <v>920</v>
      </c>
      <c r="CZ2" s="307" t="s">
        <v>807</v>
      </c>
      <c r="DA2" s="301" t="s">
        <v>34</v>
      </c>
      <c r="DB2" s="321" t="s">
        <v>806</v>
      </c>
      <c r="DC2" s="299" t="s">
        <v>763</v>
      </c>
      <c r="DD2" s="299" t="s">
        <v>770</v>
      </c>
      <c r="DE2" s="299" t="s">
        <v>83</v>
      </c>
      <c r="DF2" s="299"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295">
        <v>1</v>
      </c>
      <c r="C3" s="360" t="s">
        <v>1080</v>
      </c>
      <c r="D3" s="272" t="str">
        <f t="shared" ref="D3:D18" si="1">IF(AR3&lt;=1,"",VLOOKUP(AR3,BU:BV,2,FALSE))</f>
        <v>Black Orc Blocker</v>
      </c>
      <c r="E3" s="8">
        <f t="shared" ref="E3:E18" si="2">IF(D3&lt;&gt;"",IF(Z3="Star",VLOOKUP(D3,$AZ:$BF,2,FALSE),VLOOKUP(D3,$AZ:$BF,2,FALSE)+P3+IF(AL3=2,1)+IF(AM3=2,1)+IF(AN3=2,1)+IF(AO3=2,1)+IF(AP3=2,1)+IF(AQ3=2,1)),"")</f>
        <v>4</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2" t="str">
        <f>AD3&amp;AE3&amp;AF3&amp;AG3&amp;AH3&amp;AI3&amp;IF(AJ3&lt;&gt;"",IF(AD3&amp;AE3&amp;AF3&amp;AG3&amp;AH3&amp;AI3&lt;&gt;"",", ","")&amp;AJ3,"")</f>
        <v>Block</v>
      </c>
      <c r="K3" s="271" t="str">
        <f>IF(Z3="Star","n/a",IF(Z3&gt;=176,"6",IF(Z3&gt;=76,"5",IF(Z3&gt;=51,"4",IF(Z3&gt;=31,"3",IF(Z3&gt;=16,"2",IF(Z3&gt;=6,"1","")))))))</f>
        <v>1</v>
      </c>
      <c r="L3" s="352">
        <v>2</v>
      </c>
      <c r="M3" s="353"/>
      <c r="N3" s="293"/>
      <c r="O3" s="293"/>
      <c r="P3" s="284"/>
      <c r="Q3" s="285"/>
      <c r="R3" s="286"/>
      <c r="S3" s="287"/>
      <c r="T3" s="369"/>
      <c r="U3" s="370"/>
      <c r="V3" s="369"/>
      <c r="W3" s="370">
        <v>5</v>
      </c>
      <c r="X3" s="371"/>
      <c r="Y3" s="372">
        <v>1</v>
      </c>
      <c r="Z3" s="186">
        <f t="shared" ref="Z3:Z18" si="7">IF(LEFT(D3,1)="*","Star",T3*2+U3*1+V3*3+W3*2+Y3*5+AC3)</f>
        <v>15</v>
      </c>
      <c r="AA3" s="114">
        <f t="shared" ref="AA3:AA18" si="8">IF(D3&lt;&gt;"",(AB3+V33+W33+X33+Y33+Z33+AA33)*1000+VLOOKUP(D3,AZ:BF,7,FALSE),0)</f>
        <v>100000</v>
      </c>
      <c r="AB3" s="282"/>
      <c r="AC3" s="297"/>
      <c r="AD3" s="246" t="str">
        <f t="shared" ref="AD3:AD18" si="9">IF(AL3&gt;1,VLOOKUP(AL3,$AQ$32:$AS$87,3),"")</f>
        <v>Block</v>
      </c>
      <c r="AE3" s="246" t="str">
        <f t="shared" ref="AE3:AE18" si="10">IF(AM3&gt;1,IF(AD3&lt;&gt;"",", ","")&amp;VLOOKUP(AM3,$AQ$32:$AS$87,3),"")</f>
        <v/>
      </c>
      <c r="AF3" s="246" t="str">
        <f t="shared" ref="AF3:AF18" si="11">IF(AN3&gt;1,IF(AD3&amp;AE3&lt;&gt;"",", ","")&amp;VLOOKUP(AN3,$AQ$32:$AS$87,3),"")</f>
        <v/>
      </c>
      <c r="AG3" s="246" t="str">
        <f t="shared" ref="AG3:AG18" si="12">IF(AO3&gt;1,IF(AD3&amp;AE3&amp;AF3&lt;&gt;"",", ","")&amp;VLOOKUP(AO3,$AQ$32:$AS$87,3),"")</f>
        <v/>
      </c>
      <c r="AH3" s="246" t="str">
        <f t="shared" ref="AH3:AH18" si="13">IF(AP3&gt;1,IF(AD3&amp;AE3&amp;AF3&amp;AG3&lt;&gt;"",", ","")&amp;VLOOKUP(AP3,$AQ$32:$AS$87,3),"")</f>
        <v/>
      </c>
      <c r="AI3" s="246" t="str">
        <f t="shared" ref="AI3:AI18" si="14">IF(AQ3&gt;1,IF(AD3&amp;AE3&amp;AF3&amp;AG3&amp;AH3&lt;&gt;"",", ","")&amp;VLOOKUP(AQ3,$AQ$32:$AS$87,3),"")</f>
        <v/>
      </c>
      <c r="AJ3" s="298"/>
      <c r="AK3" s="205"/>
      <c r="AL3" s="243">
        <v>6</v>
      </c>
      <c r="AM3" s="243">
        <v>1</v>
      </c>
      <c r="AN3" s="243">
        <v>1</v>
      </c>
      <c r="AO3" s="243">
        <v>1</v>
      </c>
      <c r="AP3" s="243">
        <v>1</v>
      </c>
      <c r="AQ3" s="243">
        <v>1</v>
      </c>
      <c r="AR3" s="35">
        <v>5</v>
      </c>
      <c r="AS3" s="30">
        <f t="shared" ref="AS3:AS18" si="15">VLOOKUP(D3,$AZ:$BF,2,FALSE)</f>
        <v>4</v>
      </c>
      <c r="AT3" s="30">
        <f t="shared" ref="AT3:AT18" si="16">VLOOKUP(D3,$AZ:$BF,3,FALSE)</f>
        <v>4</v>
      </c>
      <c r="AU3" s="30">
        <f t="shared" ref="AU3:AU18" si="17">VLOOKUP(D3,$AZ:$BF,4,FALSE)</f>
        <v>2</v>
      </c>
      <c r="AV3" s="30">
        <f t="shared" ref="AV3:AV18" si="18">VLOOKUP(D3,$AZ:$BF,5,FALSE)</f>
        <v>9</v>
      </c>
      <c r="AW3" s="191">
        <f t="shared" ref="AW3:AW18" si="19">IF(N3&lt;&gt;"",0,(IF(D3&lt;&gt;"",VLOOKUP(D3,AZ:BF,7,FALSE)+(AB3+V33+W33+X33+Y33+Z33+AA33)*1000,0)))</f>
        <v>100000</v>
      </c>
      <c r="AX3" s="30"/>
      <c r="AY3" s="20">
        <v>1</v>
      </c>
      <c r="AZ3" s="300"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06" t="s">
        <v>1001</v>
      </c>
      <c r="BQ3" s="23">
        <v>70000</v>
      </c>
      <c r="BR3" s="23"/>
      <c r="BS3" s="23" t="s">
        <v>339</v>
      </c>
      <c r="BT3" s="23"/>
      <c r="BU3" s="125">
        <f t="shared" ref="BU3:BU12" si="20">IF(BV3="","",BU2+1)</f>
        <v>3</v>
      </c>
      <c r="BV3" s="20" t="str">
        <f>IF(BW3=0,"",BW3)</f>
        <v xml:space="preserve">Goblin </v>
      </c>
      <c r="BW3" s="126" t="str">
        <f>HLOOKUP(I$21,CB$2:DF$23,3,FALSE)</f>
        <v xml:space="preserve">Goblin </v>
      </c>
      <c r="BX3" s="23">
        <f t="shared" ref="BX3:BX14" si="21">IF(BW3=0,"",COUNTIF($D$3:$D$18,BW3))</f>
        <v>0</v>
      </c>
      <c r="BY3" s="23">
        <f t="shared" si="0"/>
        <v>4</v>
      </c>
      <c r="BZ3" s="23"/>
      <c r="CA3" s="24">
        <v>1</v>
      </c>
      <c r="CB3" s="300" t="s">
        <v>729</v>
      </c>
      <c r="CC3" s="308" t="s">
        <v>677</v>
      </c>
      <c r="CD3" s="300" t="s">
        <v>743</v>
      </c>
      <c r="CE3" s="300" t="s">
        <v>731</v>
      </c>
      <c r="CF3" s="300" t="s">
        <v>808</v>
      </c>
      <c r="CG3" s="302" t="s">
        <v>40</v>
      </c>
      <c r="CH3" s="300" t="s">
        <v>114</v>
      </c>
      <c r="CI3" s="302" t="s">
        <v>775</v>
      </c>
      <c r="CJ3" s="302" t="s">
        <v>23</v>
      </c>
      <c r="CK3" s="300" t="s">
        <v>746</v>
      </c>
      <c r="CL3" s="302" t="s">
        <v>20</v>
      </c>
      <c r="CM3" s="302" t="s">
        <v>46</v>
      </c>
      <c r="CN3" s="326" t="s">
        <v>819</v>
      </c>
      <c r="CO3" s="300" t="s">
        <v>750</v>
      </c>
      <c r="CP3" s="308" t="s">
        <v>663</v>
      </c>
      <c r="CQ3" s="300" t="s">
        <v>753</v>
      </c>
      <c r="CR3" s="300" t="s">
        <v>758</v>
      </c>
      <c r="CS3" s="300" t="s">
        <v>55</v>
      </c>
      <c r="CT3" s="300" t="s">
        <v>173</v>
      </c>
      <c r="CU3" s="300" t="s">
        <v>767</v>
      </c>
      <c r="CV3" s="302" t="s">
        <v>25</v>
      </c>
      <c r="CW3" s="326" t="s">
        <v>903</v>
      </c>
      <c r="CX3" s="326" t="s">
        <v>839</v>
      </c>
      <c r="CY3" s="326" t="s">
        <v>921</v>
      </c>
      <c r="CZ3" s="310" t="s">
        <v>687</v>
      </c>
      <c r="DA3" s="302" t="s">
        <v>43</v>
      </c>
      <c r="DB3" s="322" t="s">
        <v>498</v>
      </c>
      <c r="DC3" s="300" t="s">
        <v>750</v>
      </c>
      <c r="DD3" s="300" t="s">
        <v>501</v>
      </c>
      <c r="DE3" s="300" t="s">
        <v>772</v>
      </c>
      <c r="DF3" s="302"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296">
        <v>2</v>
      </c>
      <c r="C4" s="360" t="s">
        <v>1081</v>
      </c>
      <c r="D4" s="272" t="str">
        <f t="shared" si="1"/>
        <v>Black Orc Blocker</v>
      </c>
      <c r="E4" s="8">
        <f t="shared" si="2"/>
        <v>4</v>
      </c>
      <c r="F4" s="9">
        <f t="shared" si="3"/>
        <v>4</v>
      </c>
      <c r="G4" s="10">
        <f t="shared" si="4"/>
        <v>2</v>
      </c>
      <c r="H4" s="11">
        <f t="shared" si="5"/>
        <v>9</v>
      </c>
      <c r="I4" s="185">
        <f t="shared" si="6"/>
        <v>0</v>
      </c>
      <c r="J4" s="242" t="str">
        <f t="shared" ref="J4:J18" si="22">AD4&amp;AE4&amp;AF4&amp;AG4&amp;AH4&amp;AI4&amp;IF(AJ4&lt;&gt;"",", "&amp;AJ4,"")</f>
        <v/>
      </c>
      <c r="K4" s="271" t="str">
        <f>IF(Z4="Star","n/a",IF(Z4&gt;=176,"6",IF(Z4&gt;=76,"5",IF(Z4&gt;=51,"4",IF(Z4&gt;=31,"3",IF(Z4&gt;=16,"2",IF(Z4&gt;=6,"1","")))))))</f>
        <v/>
      </c>
      <c r="L4" s="352">
        <v>2</v>
      </c>
      <c r="M4" s="353"/>
      <c r="N4" s="294"/>
      <c r="O4" s="294"/>
      <c r="P4" s="288"/>
      <c r="Q4" s="289"/>
      <c r="R4" s="290"/>
      <c r="S4" s="291"/>
      <c r="T4" s="362"/>
      <c r="U4" s="363"/>
      <c r="V4" s="362"/>
      <c r="W4" s="363">
        <v>2</v>
      </c>
      <c r="X4" s="364"/>
      <c r="Y4" s="365"/>
      <c r="Z4" s="186">
        <f t="shared" si="7"/>
        <v>4</v>
      </c>
      <c r="AA4" s="114">
        <f t="shared" si="8"/>
        <v>80000</v>
      </c>
      <c r="AB4" s="282"/>
      <c r="AC4" s="283"/>
      <c r="AD4" s="246" t="str">
        <f t="shared" si="9"/>
        <v/>
      </c>
      <c r="AE4" s="246" t="str">
        <f t="shared" si="10"/>
        <v/>
      </c>
      <c r="AF4" s="246" t="str">
        <f t="shared" si="11"/>
        <v/>
      </c>
      <c r="AG4" s="246" t="str">
        <f t="shared" si="12"/>
        <v/>
      </c>
      <c r="AH4" s="246" t="str">
        <f t="shared" si="13"/>
        <v/>
      </c>
      <c r="AI4" s="246" t="str">
        <f t="shared" si="14"/>
        <v/>
      </c>
      <c r="AJ4" s="298"/>
      <c r="AK4" s="205"/>
      <c r="AL4" s="243">
        <v>1</v>
      </c>
      <c r="AM4" s="243">
        <v>1</v>
      </c>
      <c r="AN4" s="243">
        <v>1</v>
      </c>
      <c r="AO4" s="243">
        <v>1</v>
      </c>
      <c r="AP4" s="243">
        <v>1</v>
      </c>
      <c r="AQ4" s="243">
        <v>1</v>
      </c>
      <c r="AR4" s="35">
        <v>5</v>
      </c>
      <c r="AS4" s="30">
        <f t="shared" si="15"/>
        <v>4</v>
      </c>
      <c r="AT4" s="30">
        <f t="shared" si="16"/>
        <v>4</v>
      </c>
      <c r="AU4" s="30">
        <f t="shared" si="17"/>
        <v>2</v>
      </c>
      <c r="AV4" s="30">
        <f t="shared" si="18"/>
        <v>9</v>
      </c>
      <c r="AW4" s="191">
        <f t="shared" si="19"/>
        <v>80000</v>
      </c>
      <c r="AX4" s="30"/>
      <c r="AY4" s="20">
        <f t="shared" ref="AY4:AY68" si="23">IF(AZ4="","",AY3+1)</f>
        <v>2</v>
      </c>
      <c r="AZ4" s="300"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04" t="s">
        <v>742</v>
      </c>
      <c r="BQ4" s="23">
        <v>60000</v>
      </c>
      <c r="BR4" s="23" t="s">
        <v>58</v>
      </c>
      <c r="BS4" s="23" t="s">
        <v>339</v>
      </c>
      <c r="BT4" s="23"/>
      <c r="BU4" s="125">
        <f t="shared" si="20"/>
        <v>4</v>
      </c>
      <c r="BV4" s="20" t="str">
        <f t="shared" ref="BV4:BV16" si="24">IF(BW4=0,"",BW4)</f>
        <v>Orc Thrower</v>
      </c>
      <c r="BW4" s="126" t="str">
        <f>HLOOKUP(I$21,CB$2:DF$23,4,FALSE)</f>
        <v>Orc Thrower</v>
      </c>
      <c r="BX4" s="23">
        <f t="shared" si="21"/>
        <v>1</v>
      </c>
      <c r="BY4" s="23">
        <f t="shared" si="0"/>
        <v>2</v>
      </c>
      <c r="BZ4" s="23"/>
      <c r="CA4" s="24">
        <v>2</v>
      </c>
      <c r="CB4" s="300" t="s">
        <v>732</v>
      </c>
      <c r="CC4" s="308" t="s">
        <v>679</v>
      </c>
      <c r="CD4" s="300" t="s">
        <v>744</v>
      </c>
      <c r="CE4" s="300" t="s">
        <v>51</v>
      </c>
      <c r="CF4" s="300" t="s">
        <v>738</v>
      </c>
      <c r="CG4" s="302" t="s">
        <v>115</v>
      </c>
      <c r="CH4" s="300" t="s">
        <v>52</v>
      </c>
      <c r="CI4" s="302" t="s">
        <v>776</v>
      </c>
      <c r="CJ4" s="300" t="s">
        <v>745</v>
      </c>
      <c r="CK4" s="315" t="s">
        <v>1016</v>
      </c>
      <c r="CL4" s="302" t="s">
        <v>121</v>
      </c>
      <c r="CM4" s="302" t="s">
        <v>48</v>
      </c>
      <c r="CN4" s="326" t="s">
        <v>818</v>
      </c>
      <c r="CO4" s="300" t="s">
        <v>751</v>
      </c>
      <c r="CP4" s="308" t="s">
        <v>664</v>
      </c>
      <c r="CQ4" s="349" t="s">
        <v>1060</v>
      </c>
      <c r="CR4" s="300" t="s">
        <v>835</v>
      </c>
      <c r="CS4" s="300" t="s">
        <v>56</v>
      </c>
      <c r="CT4" s="300" t="s">
        <v>784</v>
      </c>
      <c r="CU4" s="300" t="s">
        <v>171</v>
      </c>
      <c r="CV4" s="302" t="s">
        <v>431</v>
      </c>
      <c r="CW4" s="326" t="s">
        <v>904</v>
      </c>
      <c r="CX4" s="326" t="s">
        <v>840</v>
      </c>
      <c r="CY4" s="326" t="s">
        <v>923</v>
      </c>
      <c r="CZ4" s="310" t="s">
        <v>688</v>
      </c>
      <c r="DA4" s="302" t="s">
        <v>44</v>
      </c>
      <c r="DB4" s="322" t="s">
        <v>499</v>
      </c>
      <c r="DC4" s="300" t="s">
        <v>758</v>
      </c>
      <c r="DD4" s="300" t="s">
        <v>783</v>
      </c>
      <c r="DE4" s="300" t="s">
        <v>773</v>
      </c>
      <c r="DF4" s="302"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295">
        <v>3</v>
      </c>
      <c r="C5" s="360" t="s">
        <v>1082</v>
      </c>
      <c r="D5" s="272" t="str">
        <f t="shared" si="1"/>
        <v>Black Orc Blocker</v>
      </c>
      <c r="E5" s="8">
        <f t="shared" si="2"/>
        <v>4</v>
      </c>
      <c r="F5" s="9">
        <f t="shared" si="3"/>
        <v>4</v>
      </c>
      <c r="G5" s="10">
        <f t="shared" si="4"/>
        <v>2</v>
      </c>
      <c r="H5" s="11">
        <f t="shared" si="5"/>
        <v>9</v>
      </c>
      <c r="I5" s="185">
        <f t="shared" si="6"/>
        <v>0</v>
      </c>
      <c r="J5" s="242" t="str">
        <f t="shared" si="22"/>
        <v/>
      </c>
      <c r="K5" s="271" t="str">
        <f t="shared" ref="K5:K18" si="25">IF(Z5="Star","n/a",IF(Z5&gt;=176,"6",IF(Z5&gt;=76,"5",IF(Z5&gt;=51,"4",IF(Z5&gt;=31,"3",IF(Z5&gt;=16,"2",IF(Z5&gt;=6,"1","")))))))</f>
        <v/>
      </c>
      <c r="L5" s="352"/>
      <c r="M5" s="353"/>
      <c r="N5" s="294"/>
      <c r="O5" s="294"/>
      <c r="P5" s="288"/>
      <c r="Q5" s="289"/>
      <c r="R5" s="290"/>
      <c r="S5" s="291"/>
      <c r="T5" s="362"/>
      <c r="U5" s="363"/>
      <c r="V5" s="362">
        <v>0</v>
      </c>
      <c r="W5" s="363">
        <v>0</v>
      </c>
      <c r="X5" s="364"/>
      <c r="Y5" s="365">
        <v>0</v>
      </c>
      <c r="Z5" s="186">
        <f t="shared" si="7"/>
        <v>0</v>
      </c>
      <c r="AA5" s="114">
        <f t="shared" si="8"/>
        <v>80000</v>
      </c>
      <c r="AB5" s="282"/>
      <c r="AC5" s="283"/>
      <c r="AD5" s="246" t="str">
        <f t="shared" si="9"/>
        <v/>
      </c>
      <c r="AE5" s="246" t="str">
        <f t="shared" si="10"/>
        <v/>
      </c>
      <c r="AF5" s="246" t="str">
        <f t="shared" si="11"/>
        <v/>
      </c>
      <c r="AG5" s="246" t="str">
        <f t="shared" si="12"/>
        <v/>
      </c>
      <c r="AH5" s="246" t="str">
        <f t="shared" si="13"/>
        <v/>
      </c>
      <c r="AI5" s="246" t="str">
        <f t="shared" si="14"/>
        <v/>
      </c>
      <c r="AJ5" s="298"/>
      <c r="AK5" s="205"/>
      <c r="AL5" s="243">
        <v>1</v>
      </c>
      <c r="AM5" s="243">
        <v>1</v>
      </c>
      <c r="AN5" s="243">
        <v>1</v>
      </c>
      <c r="AO5" s="243">
        <v>1</v>
      </c>
      <c r="AP5" s="243">
        <v>1</v>
      </c>
      <c r="AQ5" s="243">
        <v>1</v>
      </c>
      <c r="AR5" s="35">
        <v>5</v>
      </c>
      <c r="AS5" s="30">
        <f t="shared" si="15"/>
        <v>4</v>
      </c>
      <c r="AT5" s="30">
        <f t="shared" si="16"/>
        <v>4</v>
      </c>
      <c r="AU5" s="30">
        <f t="shared" si="17"/>
        <v>2</v>
      </c>
      <c r="AV5" s="30">
        <f t="shared" si="18"/>
        <v>9</v>
      </c>
      <c r="AW5" s="191">
        <f t="shared" si="19"/>
        <v>80000</v>
      </c>
      <c r="AX5" s="30"/>
      <c r="AY5" s="20">
        <f t="shared" si="23"/>
        <v>3</v>
      </c>
      <c r="AZ5" s="300"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04" t="s">
        <v>26</v>
      </c>
      <c r="BQ5" s="23">
        <v>70000</v>
      </c>
      <c r="BR5" s="23" t="s">
        <v>59</v>
      </c>
      <c r="BS5" s="23" t="s">
        <v>339</v>
      </c>
      <c r="BT5" s="23"/>
      <c r="BU5" s="125">
        <f t="shared" si="20"/>
        <v>5</v>
      </c>
      <c r="BV5" s="20" t="str">
        <f t="shared" si="24"/>
        <v>Black Orc Blocker</v>
      </c>
      <c r="BW5" s="126" t="str">
        <f>HLOOKUP(I$21,CB$2:DF$23,5,FALSE)</f>
        <v>Black Orc Blocker</v>
      </c>
      <c r="BX5" s="23">
        <f t="shared" si="21"/>
        <v>4</v>
      </c>
      <c r="BY5" s="23">
        <f t="shared" si="0"/>
        <v>4</v>
      </c>
      <c r="BZ5" s="23"/>
      <c r="CA5" s="24">
        <v>3</v>
      </c>
      <c r="CB5" s="300" t="s">
        <v>733</v>
      </c>
      <c r="CC5" s="308" t="s">
        <v>678</v>
      </c>
      <c r="CD5" s="300" t="s">
        <v>73</v>
      </c>
      <c r="CE5" s="300" t="s">
        <v>730</v>
      </c>
      <c r="CF5" s="315" t="s">
        <v>869</v>
      </c>
      <c r="CG5" s="300" t="s">
        <v>116</v>
      </c>
      <c r="CH5" s="300" t="s">
        <v>53</v>
      </c>
      <c r="CI5" s="300" t="s">
        <v>777</v>
      </c>
      <c r="CJ5" s="300" t="s">
        <v>119</v>
      </c>
      <c r="CK5" s="315" t="s">
        <v>1017</v>
      </c>
      <c r="CL5" s="302" t="s">
        <v>122</v>
      </c>
      <c r="CM5" s="302" t="s">
        <v>47</v>
      </c>
      <c r="CN5" s="326" t="s">
        <v>820</v>
      </c>
      <c r="CO5" s="300" t="s">
        <v>752</v>
      </c>
      <c r="CP5" s="308" t="s">
        <v>666</v>
      </c>
      <c r="CQ5" s="300" t="s">
        <v>754</v>
      </c>
      <c r="CR5" s="300" t="s">
        <v>759</v>
      </c>
      <c r="CS5" s="300" t="s">
        <v>170</v>
      </c>
      <c r="CT5" s="300" t="s">
        <v>785</v>
      </c>
      <c r="CU5" s="349" t="s">
        <v>1030</v>
      </c>
      <c r="CV5" s="302" t="s">
        <v>27</v>
      </c>
      <c r="CW5" s="326" t="s">
        <v>905</v>
      </c>
      <c r="CX5" s="326" t="s">
        <v>842</v>
      </c>
      <c r="CY5" s="326" t="s">
        <v>54</v>
      </c>
      <c r="CZ5" s="310" t="s">
        <v>689</v>
      </c>
      <c r="DA5" s="302" t="s">
        <v>45</v>
      </c>
      <c r="DB5" s="322" t="s">
        <v>500</v>
      </c>
      <c r="DC5" s="300" t="s">
        <v>757</v>
      </c>
      <c r="DD5" s="300" t="s">
        <v>781</v>
      </c>
      <c r="DE5" s="300" t="s">
        <v>138</v>
      </c>
      <c r="DF5" s="302"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296">
        <v>4</v>
      </c>
      <c r="C6" s="360" t="s">
        <v>1083</v>
      </c>
      <c r="D6" s="272" t="str">
        <f t="shared" si="1"/>
        <v>Black Orc Blocker</v>
      </c>
      <c r="E6" s="8">
        <f t="shared" si="2"/>
        <v>4</v>
      </c>
      <c r="F6" s="9">
        <f t="shared" si="3"/>
        <v>4</v>
      </c>
      <c r="G6" s="10">
        <f t="shared" si="4"/>
        <v>2</v>
      </c>
      <c r="H6" s="11">
        <f t="shared" si="5"/>
        <v>9</v>
      </c>
      <c r="I6" s="185">
        <f t="shared" si="6"/>
        <v>0</v>
      </c>
      <c r="J6" s="242" t="str">
        <f t="shared" si="22"/>
        <v/>
      </c>
      <c r="K6" s="271" t="str">
        <f t="shared" si="25"/>
        <v/>
      </c>
      <c r="L6" s="352"/>
      <c r="M6" s="353"/>
      <c r="N6" s="294"/>
      <c r="O6" s="294"/>
      <c r="P6" s="288"/>
      <c r="Q6" s="289"/>
      <c r="R6" s="290"/>
      <c r="S6" s="291"/>
      <c r="T6" s="362"/>
      <c r="U6" s="363"/>
      <c r="V6" s="362"/>
      <c r="W6" s="363">
        <v>0</v>
      </c>
      <c r="X6" s="364"/>
      <c r="Y6" s="365">
        <v>0</v>
      </c>
      <c r="Z6" s="186">
        <f t="shared" si="7"/>
        <v>0</v>
      </c>
      <c r="AA6" s="114">
        <f t="shared" si="8"/>
        <v>80000</v>
      </c>
      <c r="AB6" s="282"/>
      <c r="AC6" s="283"/>
      <c r="AD6" s="246" t="str">
        <f t="shared" si="9"/>
        <v/>
      </c>
      <c r="AE6" s="246" t="str">
        <f t="shared" si="10"/>
        <v/>
      </c>
      <c r="AF6" s="246" t="str">
        <f t="shared" si="11"/>
        <v/>
      </c>
      <c r="AG6" s="246" t="str">
        <f t="shared" si="12"/>
        <v/>
      </c>
      <c r="AH6" s="246" t="str">
        <f t="shared" si="13"/>
        <v/>
      </c>
      <c r="AI6" s="246" t="str">
        <f t="shared" si="14"/>
        <v/>
      </c>
      <c r="AJ6" s="298"/>
      <c r="AK6" s="205"/>
      <c r="AL6" s="243">
        <v>1</v>
      </c>
      <c r="AM6" s="243">
        <v>1</v>
      </c>
      <c r="AN6" s="243">
        <v>1</v>
      </c>
      <c r="AO6" s="243">
        <v>1</v>
      </c>
      <c r="AP6" s="243">
        <v>1</v>
      </c>
      <c r="AQ6" s="243">
        <v>1</v>
      </c>
      <c r="AR6" s="35">
        <v>5</v>
      </c>
      <c r="AS6" s="30">
        <f t="shared" si="15"/>
        <v>4</v>
      </c>
      <c r="AT6" s="30">
        <f t="shared" si="16"/>
        <v>4</v>
      </c>
      <c r="AU6" s="30">
        <f t="shared" si="17"/>
        <v>2</v>
      </c>
      <c r="AV6" s="30">
        <f t="shared" si="18"/>
        <v>9</v>
      </c>
      <c r="AW6" s="191">
        <f t="shared" si="19"/>
        <v>80000</v>
      </c>
      <c r="AX6" s="30"/>
      <c r="AY6" s="20">
        <f t="shared" si="23"/>
        <v>4</v>
      </c>
      <c r="AZ6" s="300"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05" t="s">
        <v>736</v>
      </c>
      <c r="BQ6" s="37">
        <v>70000</v>
      </c>
      <c r="BS6" s="23" t="s">
        <v>339</v>
      </c>
      <c r="BT6" s="23"/>
      <c r="BU6" s="125">
        <f t="shared" si="20"/>
        <v>6</v>
      </c>
      <c r="BV6" s="20" t="str">
        <f t="shared" si="24"/>
        <v>Orc Blitzer</v>
      </c>
      <c r="BW6" s="126" t="str">
        <f>HLOOKUP(I$21,CB$2:DF$23,6,FALSE)</f>
        <v>Orc Blitzer</v>
      </c>
      <c r="BX6" s="23">
        <f t="shared" si="21"/>
        <v>4</v>
      </c>
      <c r="BY6" s="23">
        <f t="shared" si="0"/>
        <v>4</v>
      </c>
      <c r="BZ6" s="23"/>
      <c r="CA6" s="24">
        <v>4</v>
      </c>
      <c r="CB6" s="300" t="s">
        <v>734</v>
      </c>
      <c r="CC6" s="33" t="s">
        <v>560</v>
      </c>
      <c r="CD6" s="33" t="s">
        <v>147</v>
      </c>
      <c r="CE6" s="300" t="s">
        <v>735</v>
      </c>
      <c r="CF6" s="300" t="s">
        <v>809</v>
      </c>
      <c r="CG6" s="302" t="s">
        <v>41</v>
      </c>
      <c r="CH6" s="300" t="s">
        <v>54</v>
      </c>
      <c r="CI6" s="300" t="s">
        <v>778</v>
      </c>
      <c r="CJ6" s="315" t="s">
        <v>867</v>
      </c>
      <c r="CK6" s="300" t="s">
        <v>747</v>
      </c>
      <c r="CL6" s="302" t="s">
        <v>123</v>
      </c>
      <c r="CM6" s="302" t="s">
        <v>49</v>
      </c>
      <c r="CN6" s="326" t="s">
        <v>821</v>
      </c>
      <c r="CO6" s="300" t="s">
        <v>451</v>
      </c>
      <c r="CP6" s="308" t="s">
        <v>668</v>
      </c>
      <c r="CQ6" s="300" t="s">
        <v>72</v>
      </c>
      <c r="CR6" s="300" t="s">
        <v>79</v>
      </c>
      <c r="CS6" s="300" t="s">
        <v>672</v>
      </c>
      <c r="CT6" s="300" t="s">
        <v>786</v>
      </c>
      <c r="CU6" s="21" t="s">
        <v>168</v>
      </c>
      <c r="CV6" s="302" t="s">
        <v>788</v>
      </c>
      <c r="CW6" s="327" t="s">
        <v>906</v>
      </c>
      <c r="CX6" s="327" t="s">
        <v>841</v>
      </c>
      <c r="CY6" s="327" t="s">
        <v>924</v>
      </c>
      <c r="CZ6" s="310" t="s">
        <v>690</v>
      </c>
      <c r="DA6" s="302" t="s">
        <v>169</v>
      </c>
      <c r="DB6" s="322" t="s">
        <v>72</v>
      </c>
      <c r="DC6" s="300" t="s">
        <v>759</v>
      </c>
      <c r="DD6" s="300" t="s">
        <v>782</v>
      </c>
      <c r="DE6" s="319" t="s">
        <v>591</v>
      </c>
      <c r="DF6" s="302"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295">
        <v>5</v>
      </c>
      <c r="C7" s="360" t="s">
        <v>1084</v>
      </c>
      <c r="D7" s="272" t="str">
        <f t="shared" si="1"/>
        <v>Orc Blitzer</v>
      </c>
      <c r="E7" s="8">
        <f t="shared" si="2"/>
        <v>6</v>
      </c>
      <c r="F7" s="9">
        <f t="shared" si="3"/>
        <v>3</v>
      </c>
      <c r="G7" s="10">
        <f t="shared" si="4"/>
        <v>3</v>
      </c>
      <c r="H7" s="11">
        <f t="shared" si="5"/>
        <v>9</v>
      </c>
      <c r="I7" s="185" t="str">
        <f t="shared" si="6"/>
        <v>Block</v>
      </c>
      <c r="J7" s="242" t="str">
        <f t="shared" si="22"/>
        <v>Dodge</v>
      </c>
      <c r="K7" s="271" t="str">
        <f t="shared" si="25"/>
        <v>1</v>
      </c>
      <c r="L7" s="352"/>
      <c r="M7" s="353"/>
      <c r="N7" s="294"/>
      <c r="O7" s="294"/>
      <c r="P7" s="288"/>
      <c r="Q7" s="289"/>
      <c r="R7" s="290"/>
      <c r="S7" s="291"/>
      <c r="T7" s="362"/>
      <c r="U7" s="363"/>
      <c r="V7" s="362">
        <v>1</v>
      </c>
      <c r="W7" s="363"/>
      <c r="X7" s="364"/>
      <c r="Y7" s="365">
        <v>1</v>
      </c>
      <c r="Z7" s="186">
        <f t="shared" si="7"/>
        <v>8</v>
      </c>
      <c r="AA7" s="114">
        <f t="shared" si="8"/>
        <v>110000</v>
      </c>
      <c r="AB7" s="282"/>
      <c r="AC7" s="283"/>
      <c r="AD7" s="246" t="str">
        <f t="shared" si="9"/>
        <v>Dodge</v>
      </c>
      <c r="AE7" s="246" t="str">
        <f t="shared" si="10"/>
        <v/>
      </c>
      <c r="AF7" s="246" t="str">
        <f t="shared" si="11"/>
        <v/>
      </c>
      <c r="AG7" s="246" t="str">
        <f t="shared" si="12"/>
        <v/>
      </c>
      <c r="AH7" s="246" t="str">
        <f t="shared" si="13"/>
        <v/>
      </c>
      <c r="AI7" s="246" t="str">
        <f t="shared" si="14"/>
        <v/>
      </c>
      <c r="AJ7" s="298"/>
      <c r="AK7" s="205"/>
      <c r="AL7" s="243">
        <v>23</v>
      </c>
      <c r="AM7" s="243">
        <v>1</v>
      </c>
      <c r="AN7" s="243">
        <v>1</v>
      </c>
      <c r="AO7" s="243">
        <v>1</v>
      </c>
      <c r="AP7" s="243">
        <v>1</v>
      </c>
      <c r="AQ7" s="243">
        <v>1</v>
      </c>
      <c r="AR7" s="35">
        <v>6</v>
      </c>
      <c r="AS7" s="30">
        <f t="shared" si="15"/>
        <v>6</v>
      </c>
      <c r="AT7" s="30">
        <f t="shared" si="16"/>
        <v>3</v>
      </c>
      <c r="AU7" s="30">
        <f t="shared" si="17"/>
        <v>3</v>
      </c>
      <c r="AV7" s="30">
        <f t="shared" si="18"/>
        <v>9</v>
      </c>
      <c r="AW7" s="191">
        <f t="shared" si="19"/>
        <v>110000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04" t="s">
        <v>28</v>
      </c>
      <c r="BQ7" s="23">
        <v>50000</v>
      </c>
      <c r="BR7" s="23" t="s">
        <v>60</v>
      </c>
      <c r="BS7" s="23" t="s">
        <v>339</v>
      </c>
      <c r="BT7" s="23"/>
      <c r="BU7" s="125">
        <f t="shared" si="20"/>
        <v>7</v>
      </c>
      <c r="BV7" s="20" t="str">
        <f t="shared" si="24"/>
        <v>Troll</v>
      </c>
      <c r="BW7" s="126" t="str">
        <f>HLOOKUP(I$21,CB$2:DF$23,7,FALSE)</f>
        <v>Troll</v>
      </c>
      <c r="BX7" s="23">
        <f t="shared" si="21"/>
        <v>1</v>
      </c>
      <c r="BY7" s="23">
        <f t="shared" si="0"/>
        <v>1</v>
      </c>
      <c r="BZ7" s="23"/>
      <c r="CA7" s="24">
        <v>5</v>
      </c>
      <c r="CB7" s="300" t="s">
        <v>138</v>
      </c>
      <c r="CC7" s="33" t="s">
        <v>570</v>
      </c>
      <c r="CD7" s="302" t="s">
        <v>597</v>
      </c>
      <c r="CE7" s="319" t="s">
        <v>100</v>
      </c>
      <c r="CF7" s="300" t="s">
        <v>810</v>
      </c>
      <c r="CG7" s="302" t="s">
        <v>42</v>
      </c>
      <c r="CH7" s="300" t="s">
        <v>172</v>
      </c>
      <c r="CI7" s="33" t="s">
        <v>560</v>
      </c>
      <c r="CJ7" s="300" t="s">
        <v>120</v>
      </c>
      <c r="CK7" s="349" t="s">
        <v>1029</v>
      </c>
      <c r="CL7" s="33" t="s">
        <v>560</v>
      </c>
      <c r="CM7" s="300" t="s">
        <v>70</v>
      </c>
      <c r="CN7" s="327" t="s">
        <v>834</v>
      </c>
      <c r="CO7" s="21" t="s">
        <v>568</v>
      </c>
      <c r="CP7" s="33" t="s">
        <v>147</v>
      </c>
      <c r="CQ7" s="300" t="s">
        <v>138</v>
      </c>
      <c r="CR7" s="300" t="s">
        <v>760</v>
      </c>
      <c r="CS7" s="300" t="s">
        <v>755</v>
      </c>
      <c r="CT7" s="315" t="s">
        <v>969</v>
      </c>
      <c r="CU7" s="33" t="s">
        <v>89</v>
      </c>
      <c r="CV7" s="302" t="s">
        <v>29</v>
      </c>
      <c r="CW7" s="326" t="s">
        <v>75</v>
      </c>
      <c r="CX7" s="326" t="s">
        <v>843</v>
      </c>
      <c r="CY7" s="302" t="s">
        <v>129</v>
      </c>
      <c r="CZ7" s="310" t="s">
        <v>691</v>
      </c>
      <c r="DA7" s="300" t="s">
        <v>75</v>
      </c>
      <c r="DB7" s="355" t="s">
        <v>138</v>
      </c>
      <c r="DC7" s="302" t="s">
        <v>764</v>
      </c>
      <c r="DD7" s="300" t="s">
        <v>771</v>
      </c>
      <c r="DE7" s="344" t="s">
        <v>946</v>
      </c>
      <c r="DF7" s="300"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296">
        <v>6</v>
      </c>
      <c r="C8" s="360" t="s">
        <v>1085</v>
      </c>
      <c r="D8" s="272" t="str">
        <f t="shared" si="1"/>
        <v>Orc Blitzer</v>
      </c>
      <c r="E8" s="8">
        <f t="shared" si="2"/>
        <v>6</v>
      </c>
      <c r="F8" s="9">
        <f t="shared" si="3"/>
        <v>3</v>
      </c>
      <c r="G8" s="10">
        <f t="shared" si="4"/>
        <v>3</v>
      </c>
      <c r="H8" s="11">
        <f t="shared" si="5"/>
        <v>9</v>
      </c>
      <c r="I8" s="185" t="str">
        <f t="shared" si="6"/>
        <v>Block</v>
      </c>
      <c r="J8" s="242" t="str">
        <f t="shared" si="22"/>
        <v/>
      </c>
      <c r="K8" s="271" t="str">
        <f t="shared" si="25"/>
        <v/>
      </c>
      <c r="L8" s="352"/>
      <c r="M8" s="353"/>
      <c r="N8" s="294"/>
      <c r="O8" s="294"/>
      <c r="P8" s="288"/>
      <c r="Q8" s="289"/>
      <c r="R8" s="290"/>
      <c r="S8" s="291"/>
      <c r="T8" s="362"/>
      <c r="U8" s="363"/>
      <c r="V8" s="362">
        <v>0</v>
      </c>
      <c r="W8" s="363">
        <v>1</v>
      </c>
      <c r="X8" s="364"/>
      <c r="Y8" s="365">
        <v>0</v>
      </c>
      <c r="Z8" s="186">
        <f t="shared" si="7"/>
        <v>2</v>
      </c>
      <c r="AA8" s="114">
        <f t="shared" si="8"/>
        <v>80000</v>
      </c>
      <c r="AB8" s="282"/>
      <c r="AC8" s="283"/>
      <c r="AD8" s="246" t="str">
        <f t="shared" si="9"/>
        <v/>
      </c>
      <c r="AE8" s="246" t="str">
        <f t="shared" si="10"/>
        <v/>
      </c>
      <c r="AF8" s="246" t="str">
        <f t="shared" si="11"/>
        <v/>
      </c>
      <c r="AG8" s="246" t="str">
        <f t="shared" si="12"/>
        <v/>
      </c>
      <c r="AH8" s="246" t="str">
        <f t="shared" si="13"/>
        <v/>
      </c>
      <c r="AI8" s="246" t="str">
        <f t="shared" si="14"/>
        <v/>
      </c>
      <c r="AJ8" s="298"/>
      <c r="AK8" s="205"/>
      <c r="AL8" s="243">
        <v>1</v>
      </c>
      <c r="AM8" s="243">
        <v>1</v>
      </c>
      <c r="AN8" s="243">
        <v>1</v>
      </c>
      <c r="AO8" s="243">
        <v>1</v>
      </c>
      <c r="AP8" s="243">
        <v>1</v>
      </c>
      <c r="AQ8" s="243">
        <v>1</v>
      </c>
      <c r="AR8" s="35">
        <v>6</v>
      </c>
      <c r="AS8" s="30">
        <f t="shared" si="15"/>
        <v>6</v>
      </c>
      <c r="AT8" s="30">
        <f t="shared" si="16"/>
        <v>3</v>
      </c>
      <c r="AU8" s="30">
        <f t="shared" si="17"/>
        <v>3</v>
      </c>
      <c r="AV8" s="30">
        <f t="shared" si="18"/>
        <v>9</v>
      </c>
      <c r="AW8" s="191">
        <f t="shared" si="19"/>
        <v>80000</v>
      </c>
      <c r="AX8" s="30"/>
      <c r="AY8" s="20">
        <f t="shared" si="23"/>
        <v>6</v>
      </c>
      <c r="AZ8" s="300"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04" t="s">
        <v>30</v>
      </c>
      <c r="BQ8" s="23">
        <v>50000</v>
      </c>
      <c r="BR8" s="23" t="s">
        <v>112</v>
      </c>
      <c r="BS8" s="23" t="s">
        <v>339</v>
      </c>
      <c r="BT8" s="23"/>
      <c r="BU8" s="125">
        <f t="shared" si="20"/>
        <v>8</v>
      </c>
      <c r="BV8" s="20" t="str">
        <f t="shared" si="24"/>
        <v>*Bomber Dribblesnot</v>
      </c>
      <c r="BW8" s="126" t="str">
        <f>HLOOKUP(I$21,CB$2:DF$23,8,FALSE)</f>
        <v>*Bomber Dribblesnot</v>
      </c>
      <c r="BX8" s="23">
        <f t="shared" si="21"/>
        <v>0</v>
      </c>
      <c r="BY8" s="23">
        <f t="shared" si="0"/>
        <v>1</v>
      </c>
      <c r="BZ8" s="23"/>
      <c r="CA8" s="24">
        <v>6</v>
      </c>
      <c r="CB8" s="300" t="s">
        <v>570</v>
      </c>
      <c r="CC8" s="349" t="s">
        <v>875</v>
      </c>
      <c r="CD8" s="349" t="s">
        <v>985</v>
      </c>
      <c r="CE8" s="21" t="s">
        <v>89</v>
      </c>
      <c r="CF8" s="302" t="s">
        <v>739</v>
      </c>
      <c r="CG8" s="315" t="s">
        <v>960</v>
      </c>
      <c r="CH8" s="302" t="s">
        <v>129</v>
      </c>
      <c r="CI8" s="315" t="s">
        <v>960</v>
      </c>
      <c r="CJ8" s="351" t="s">
        <v>868</v>
      </c>
      <c r="CK8" s="349" t="s">
        <v>1028</v>
      </c>
      <c r="CL8" s="315" t="s">
        <v>960</v>
      </c>
      <c r="CM8" s="300" t="s">
        <v>138</v>
      </c>
      <c r="CN8" s="300" t="s">
        <v>138</v>
      </c>
      <c r="CO8" s="21" t="s">
        <v>136</v>
      </c>
      <c r="CP8" s="349" t="s">
        <v>985</v>
      </c>
      <c r="CQ8" s="309" t="s">
        <v>140</v>
      </c>
      <c r="CR8" s="315" t="s">
        <v>982</v>
      </c>
      <c r="CS8" s="300" t="s">
        <v>673</v>
      </c>
      <c r="CT8" s="33" t="s">
        <v>147</v>
      </c>
      <c r="CU8" s="21" t="s">
        <v>90</v>
      </c>
      <c r="CV8" s="300" t="s">
        <v>71</v>
      </c>
      <c r="CW8" s="21" t="s">
        <v>516</v>
      </c>
      <c r="CX8" s="21" t="s">
        <v>168</v>
      </c>
      <c r="CY8" s="33" t="s">
        <v>131</v>
      </c>
      <c r="CZ8" s="33" t="s">
        <v>138</v>
      </c>
      <c r="DA8" s="21" t="s">
        <v>516</v>
      </c>
      <c r="DB8" s="355" t="s">
        <v>140</v>
      </c>
      <c r="DC8" s="21" t="s">
        <v>568</v>
      </c>
      <c r="DD8" s="21" t="s">
        <v>168</v>
      </c>
      <c r="DE8" s="21" t="s">
        <v>564</v>
      </c>
      <c r="DF8" s="315"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295">
        <v>7</v>
      </c>
      <c r="C9" s="360" t="s">
        <v>1086</v>
      </c>
      <c r="D9" s="272" t="str">
        <f t="shared" si="1"/>
        <v>Orc Blitzer</v>
      </c>
      <c r="E9" s="8">
        <f t="shared" si="2"/>
        <v>6</v>
      </c>
      <c r="F9" s="9">
        <f t="shared" si="3"/>
        <v>3</v>
      </c>
      <c r="G9" s="10">
        <f t="shared" si="4"/>
        <v>3</v>
      </c>
      <c r="H9" s="11">
        <f t="shared" si="5"/>
        <v>9</v>
      </c>
      <c r="I9" s="185" t="str">
        <f t="shared" si="6"/>
        <v>Block</v>
      </c>
      <c r="J9" s="242" t="str">
        <f t="shared" si="22"/>
        <v/>
      </c>
      <c r="K9" s="271" t="str">
        <f t="shared" si="25"/>
        <v/>
      </c>
      <c r="L9" s="352"/>
      <c r="M9" s="353"/>
      <c r="N9" s="294"/>
      <c r="O9" s="294"/>
      <c r="P9" s="288"/>
      <c r="Q9" s="289"/>
      <c r="R9" s="290"/>
      <c r="S9" s="291"/>
      <c r="T9" s="362"/>
      <c r="U9" s="363">
        <v>0</v>
      </c>
      <c r="V9" s="362">
        <v>1</v>
      </c>
      <c r="W9" s="363">
        <v>0</v>
      </c>
      <c r="X9" s="364"/>
      <c r="Y9" s="365"/>
      <c r="Z9" s="186">
        <f t="shared" si="7"/>
        <v>3</v>
      </c>
      <c r="AA9" s="114">
        <f t="shared" si="8"/>
        <v>80000</v>
      </c>
      <c r="AB9" s="282"/>
      <c r="AC9" s="283"/>
      <c r="AD9" s="246" t="str">
        <f t="shared" si="9"/>
        <v/>
      </c>
      <c r="AE9" s="246" t="str">
        <f t="shared" si="10"/>
        <v/>
      </c>
      <c r="AF9" s="246" t="str">
        <f t="shared" si="11"/>
        <v/>
      </c>
      <c r="AG9" s="246" t="str">
        <f t="shared" si="12"/>
        <v/>
      </c>
      <c r="AH9" s="246" t="str">
        <f t="shared" si="13"/>
        <v/>
      </c>
      <c r="AI9" s="246" t="str">
        <f t="shared" si="14"/>
        <v/>
      </c>
      <c r="AJ9" s="298"/>
      <c r="AK9" s="205"/>
      <c r="AL9" s="243">
        <v>1</v>
      </c>
      <c r="AM9" s="243">
        <v>1</v>
      </c>
      <c r="AN9" s="243">
        <v>1</v>
      </c>
      <c r="AO9" s="243">
        <v>1</v>
      </c>
      <c r="AP9" s="243">
        <v>1</v>
      </c>
      <c r="AQ9" s="243">
        <v>1</v>
      </c>
      <c r="AR9" s="35">
        <v>6</v>
      </c>
      <c r="AS9" s="30">
        <f t="shared" si="15"/>
        <v>6</v>
      </c>
      <c r="AT9" s="30">
        <f t="shared" si="16"/>
        <v>3</v>
      </c>
      <c r="AU9" s="30">
        <f t="shared" si="17"/>
        <v>3</v>
      </c>
      <c r="AV9" s="30">
        <f t="shared" si="18"/>
        <v>9</v>
      </c>
      <c r="AW9" s="191">
        <f t="shared" si="19"/>
        <v>80000</v>
      </c>
      <c r="AX9" s="30"/>
      <c r="AY9" s="20">
        <f t="shared" si="23"/>
        <v>7</v>
      </c>
      <c r="AZ9" s="300" t="s">
        <v>744</v>
      </c>
      <c r="BA9" s="38">
        <v>5</v>
      </c>
      <c r="BB9" s="38">
        <v>4</v>
      </c>
      <c r="BC9" s="38">
        <v>3</v>
      </c>
      <c r="BD9" s="38">
        <v>9</v>
      </c>
      <c r="BF9" s="37">
        <v>100000</v>
      </c>
      <c r="BG9" s="37" t="s">
        <v>175</v>
      </c>
      <c r="BH9" s="37">
        <v>20</v>
      </c>
      <c r="BI9" s="37">
        <v>30</v>
      </c>
      <c r="BJ9" s="37">
        <v>30</v>
      </c>
      <c r="BK9" s="37">
        <v>20</v>
      </c>
      <c r="BL9" s="37">
        <v>20</v>
      </c>
      <c r="BM9" s="37">
        <v>4</v>
      </c>
      <c r="BN9" s="37"/>
      <c r="BO9" s="24">
        <v>8</v>
      </c>
      <c r="BP9" s="304" t="s">
        <v>774</v>
      </c>
      <c r="BQ9" s="23">
        <v>50000</v>
      </c>
      <c r="BR9" s="23" t="s">
        <v>77</v>
      </c>
      <c r="BS9" s="23" t="s">
        <v>339</v>
      </c>
      <c r="BT9" s="23"/>
      <c r="BU9" s="125">
        <f t="shared" si="20"/>
        <v>9</v>
      </c>
      <c r="BV9" s="20" t="str">
        <f t="shared" si="24"/>
        <v xml:space="preserve">*Ugroth Bolgrot </v>
      </c>
      <c r="BW9" s="126" t="str">
        <f>HLOOKUP(I$21,CB$2:DF$23,9,FALSE)</f>
        <v xml:space="preserve">*Ugroth Bolgrot </v>
      </c>
      <c r="BX9" s="23">
        <f t="shared" si="21"/>
        <v>0</v>
      </c>
      <c r="BY9" s="23">
        <f t="shared" si="0"/>
        <v>1</v>
      </c>
      <c r="BZ9" s="23"/>
      <c r="CA9" s="24">
        <v>7</v>
      </c>
      <c r="CB9" s="349" t="s">
        <v>875</v>
      </c>
      <c r="CC9" s="300" t="s">
        <v>103</v>
      </c>
      <c r="CD9" s="349" t="s">
        <v>949</v>
      </c>
      <c r="CE9" s="33" t="s">
        <v>167</v>
      </c>
      <c r="CF9" s="302" t="s">
        <v>740</v>
      </c>
      <c r="CG9" s="315" t="s">
        <v>964</v>
      </c>
      <c r="CH9" s="33" t="s">
        <v>131</v>
      </c>
      <c r="CI9" s="315" t="s">
        <v>964</v>
      </c>
      <c r="CJ9" s="300" t="s">
        <v>118</v>
      </c>
      <c r="CK9" s="349" t="s">
        <v>1030</v>
      </c>
      <c r="CL9" s="343" t="s">
        <v>871</v>
      </c>
      <c r="CM9" s="300" t="s">
        <v>151</v>
      </c>
      <c r="CN9" s="329" t="s">
        <v>822</v>
      </c>
      <c r="CO9" s="349" t="s">
        <v>975</v>
      </c>
      <c r="CP9" s="315" t="s">
        <v>952</v>
      </c>
      <c r="CQ9" s="349" t="s">
        <v>1061</v>
      </c>
      <c r="CR9" s="315" t="s">
        <v>980</v>
      </c>
      <c r="CS9" s="21" t="s">
        <v>131</v>
      </c>
      <c r="CT9" s="349" t="s">
        <v>597</v>
      </c>
      <c r="CU9" s="21" t="s">
        <v>546</v>
      </c>
      <c r="CV9" s="21" t="s">
        <v>168</v>
      </c>
      <c r="CW9" s="349" t="s">
        <v>877</v>
      </c>
      <c r="CX9" s="309" t="s">
        <v>160</v>
      </c>
      <c r="CY9" s="21" t="s">
        <v>133</v>
      </c>
      <c r="CZ9" s="310" t="s">
        <v>692</v>
      </c>
      <c r="DA9" s="349" t="s">
        <v>877</v>
      </c>
      <c r="DB9" s="21" t="s">
        <v>512</v>
      </c>
      <c r="DC9" s="315" t="s">
        <v>982</v>
      </c>
      <c r="DD9" s="21" t="s">
        <v>516</v>
      </c>
      <c r="DE9" s="319"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296">
        <v>8</v>
      </c>
      <c r="C10" s="360" t="s">
        <v>1087</v>
      </c>
      <c r="D10" s="272" t="str">
        <f t="shared" si="1"/>
        <v>Orc Blitzer</v>
      </c>
      <c r="E10" s="8">
        <f t="shared" si="2"/>
        <v>6</v>
      </c>
      <c r="F10" s="9">
        <f t="shared" si="3"/>
        <v>3</v>
      </c>
      <c r="G10" s="10">
        <f t="shared" si="4"/>
        <v>3</v>
      </c>
      <c r="H10" s="11">
        <f t="shared" si="5"/>
        <v>9</v>
      </c>
      <c r="I10" s="185" t="str">
        <f t="shared" si="6"/>
        <v>Block</v>
      </c>
      <c r="J10" s="242" t="str">
        <f t="shared" si="22"/>
        <v>Mighty Blow</v>
      </c>
      <c r="K10" s="271" t="str">
        <f t="shared" si="25"/>
        <v>1</v>
      </c>
      <c r="L10" s="352">
        <v>1</v>
      </c>
      <c r="M10" s="353"/>
      <c r="N10" s="294"/>
      <c r="O10" s="294"/>
      <c r="P10" s="288"/>
      <c r="Q10" s="289"/>
      <c r="R10" s="290"/>
      <c r="S10" s="291"/>
      <c r="T10" s="362"/>
      <c r="U10" s="363"/>
      <c r="V10" s="362">
        <v>2</v>
      </c>
      <c r="W10" s="363"/>
      <c r="X10" s="364"/>
      <c r="Y10" s="365"/>
      <c r="Z10" s="186">
        <f t="shared" si="7"/>
        <v>6</v>
      </c>
      <c r="AA10" s="114">
        <f t="shared" si="8"/>
        <v>100000</v>
      </c>
      <c r="AB10" s="282"/>
      <c r="AC10" s="283"/>
      <c r="AD10" s="246" t="str">
        <f t="shared" si="9"/>
        <v>Mighty Blow</v>
      </c>
      <c r="AE10" s="246" t="str">
        <f t="shared" si="10"/>
        <v/>
      </c>
      <c r="AF10" s="246" t="str">
        <f t="shared" si="11"/>
        <v/>
      </c>
      <c r="AG10" s="246" t="str">
        <f t="shared" si="12"/>
        <v/>
      </c>
      <c r="AH10" s="246" t="str">
        <f t="shared" si="13"/>
        <v/>
      </c>
      <c r="AI10" s="246" t="str">
        <f t="shared" si="14"/>
        <v/>
      </c>
      <c r="AJ10" s="298"/>
      <c r="AK10" s="205"/>
      <c r="AL10" s="243">
        <v>41</v>
      </c>
      <c r="AM10" s="243">
        <v>1</v>
      </c>
      <c r="AN10" s="243">
        <v>1</v>
      </c>
      <c r="AO10" s="243">
        <v>1</v>
      </c>
      <c r="AP10" s="243">
        <v>1</v>
      </c>
      <c r="AQ10" s="243">
        <v>1</v>
      </c>
      <c r="AR10" s="35">
        <v>6</v>
      </c>
      <c r="AS10" s="30">
        <f t="shared" si="15"/>
        <v>6</v>
      </c>
      <c r="AT10" s="30">
        <f t="shared" si="16"/>
        <v>3</v>
      </c>
      <c r="AU10" s="30">
        <f t="shared" si="17"/>
        <v>3</v>
      </c>
      <c r="AV10" s="30">
        <f t="shared" si="18"/>
        <v>9</v>
      </c>
      <c r="AW10" s="191">
        <f t="shared" si="19"/>
        <v>100000</v>
      </c>
      <c r="AX10" s="30"/>
      <c r="AY10" s="20">
        <f t="shared" si="23"/>
        <v>8</v>
      </c>
      <c r="AZ10" s="300"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04" t="s">
        <v>23</v>
      </c>
      <c r="BQ10" s="23">
        <v>60000</v>
      </c>
      <c r="BR10" s="23" t="s">
        <v>61</v>
      </c>
      <c r="BS10" s="23" t="s">
        <v>339</v>
      </c>
      <c r="BT10" s="23"/>
      <c r="BU10" s="125">
        <f>IF(BV10="","",BU9+1)</f>
        <v>10</v>
      </c>
      <c r="BV10" s="20" t="str">
        <f t="shared" si="24"/>
        <v>*Scrappa Sorehead</v>
      </c>
      <c r="BW10" s="126" t="str">
        <f>HLOOKUP(I$21,CB$2:DF$23,10,FALSE)</f>
        <v>*Scrappa Sorehead</v>
      </c>
      <c r="BX10" s="23">
        <f t="shared" si="21"/>
        <v>0</v>
      </c>
      <c r="BY10" s="23">
        <f t="shared" si="0"/>
        <v>1</v>
      </c>
      <c r="BZ10" s="23"/>
      <c r="CA10" s="24">
        <v>8</v>
      </c>
      <c r="CB10" s="300" t="s">
        <v>567</v>
      </c>
      <c r="CC10" s="21" t="s">
        <v>105</v>
      </c>
      <c r="CD10" s="315" t="s">
        <v>792</v>
      </c>
      <c r="CE10" s="302" t="s">
        <v>99</v>
      </c>
      <c r="CF10" s="302" t="s">
        <v>741</v>
      </c>
      <c r="CG10" s="315" t="s">
        <v>962</v>
      </c>
      <c r="CH10" s="21" t="s">
        <v>133</v>
      </c>
      <c r="CI10" s="315" t="s">
        <v>962</v>
      </c>
      <c r="CJ10" s="300" t="s">
        <v>432</v>
      </c>
      <c r="CK10" s="300" t="s">
        <v>151</v>
      </c>
      <c r="CL10" s="44" t="s">
        <v>569</v>
      </c>
      <c r="CM10" s="349" t="s">
        <v>875</v>
      </c>
      <c r="CN10" s="33" t="s">
        <v>151</v>
      </c>
      <c r="CO10" s="21" t="s">
        <v>562</v>
      </c>
      <c r="CP10" s="302" t="s">
        <v>947</v>
      </c>
      <c r="CQ10" s="349" t="s">
        <v>1062</v>
      </c>
      <c r="CR10" s="21" t="s">
        <v>136</v>
      </c>
      <c r="CS10" s="300" t="s">
        <v>138</v>
      </c>
      <c r="CT10" s="349" t="s">
        <v>985</v>
      </c>
      <c r="CU10" s="309" t="s">
        <v>490</v>
      </c>
      <c r="CV10" s="309" t="s">
        <v>160</v>
      </c>
      <c r="CW10" s="33" t="s">
        <v>158</v>
      </c>
      <c r="CX10" s="302" t="s">
        <v>90</v>
      </c>
      <c r="CY10" s="329" t="s">
        <v>922</v>
      </c>
      <c r="CZ10" s="33" t="s">
        <v>103</v>
      </c>
      <c r="DA10" s="319" t="s">
        <v>158</v>
      </c>
      <c r="DB10" s="315" t="s">
        <v>954</v>
      </c>
      <c r="DC10" s="315" t="s">
        <v>980</v>
      </c>
      <c r="DD10" s="349" t="s">
        <v>877</v>
      </c>
      <c r="DE10" s="315" t="s">
        <v>984</v>
      </c>
      <c r="DF10" s="300"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295">
        <v>9</v>
      </c>
      <c r="C11" s="360" t="s">
        <v>1088</v>
      </c>
      <c r="D11" s="272" t="str">
        <f t="shared" si="1"/>
        <v>Orc Thrower</v>
      </c>
      <c r="E11" s="8">
        <f t="shared" si="2"/>
        <v>5</v>
      </c>
      <c r="F11" s="9">
        <f t="shared" si="3"/>
        <v>3</v>
      </c>
      <c r="G11" s="10">
        <f t="shared" si="4"/>
        <v>3</v>
      </c>
      <c r="H11" s="11">
        <f t="shared" si="5"/>
        <v>8</v>
      </c>
      <c r="I11" s="185" t="str">
        <f t="shared" si="6"/>
        <v>Pass,  Sure Hands</v>
      </c>
      <c r="J11" s="242" t="str">
        <f t="shared" si="22"/>
        <v>Block</v>
      </c>
      <c r="K11" s="271" t="str">
        <f t="shared" si="25"/>
        <v>1</v>
      </c>
      <c r="L11" s="352">
        <v>1</v>
      </c>
      <c r="M11" s="353"/>
      <c r="N11" s="294"/>
      <c r="O11" s="294"/>
      <c r="P11" s="288"/>
      <c r="Q11" s="289"/>
      <c r="R11" s="290"/>
      <c r="S11" s="291"/>
      <c r="T11" s="362"/>
      <c r="U11" s="363">
        <v>3</v>
      </c>
      <c r="V11" s="362"/>
      <c r="W11" s="363"/>
      <c r="X11" s="364"/>
      <c r="Y11" s="365">
        <v>1</v>
      </c>
      <c r="Z11" s="186">
        <f t="shared" si="7"/>
        <v>8</v>
      </c>
      <c r="AA11" s="114">
        <f t="shared" si="8"/>
        <v>90000</v>
      </c>
      <c r="AB11" s="282"/>
      <c r="AC11" s="283"/>
      <c r="AD11" s="246" t="str">
        <f t="shared" si="9"/>
        <v>Block</v>
      </c>
      <c r="AE11" s="246" t="str">
        <f t="shared" si="10"/>
        <v/>
      </c>
      <c r="AF11" s="246" t="str">
        <f t="shared" si="11"/>
        <v/>
      </c>
      <c r="AG11" s="246" t="str">
        <f t="shared" si="12"/>
        <v/>
      </c>
      <c r="AH11" s="246" t="str">
        <f t="shared" si="13"/>
        <v/>
      </c>
      <c r="AI11" s="246" t="str">
        <f t="shared" si="14"/>
        <v/>
      </c>
      <c r="AJ11" s="298"/>
      <c r="AK11" s="205"/>
      <c r="AL11" s="243">
        <v>6</v>
      </c>
      <c r="AM11" s="243">
        <v>1</v>
      </c>
      <c r="AN11" s="243">
        <v>1</v>
      </c>
      <c r="AO11" s="243">
        <v>1</v>
      </c>
      <c r="AP11" s="243">
        <v>1</v>
      </c>
      <c r="AQ11" s="243">
        <v>1</v>
      </c>
      <c r="AR11" s="35">
        <v>4</v>
      </c>
      <c r="AS11" s="30">
        <f t="shared" si="15"/>
        <v>5</v>
      </c>
      <c r="AT11" s="30">
        <f t="shared" si="16"/>
        <v>3</v>
      </c>
      <c r="AU11" s="30">
        <f t="shared" si="17"/>
        <v>3</v>
      </c>
      <c r="AV11" s="30">
        <f t="shared" si="18"/>
        <v>8</v>
      </c>
      <c r="AW11" s="191">
        <f t="shared" si="19"/>
        <v>90000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04" t="s">
        <v>31</v>
      </c>
      <c r="BQ11" s="23">
        <v>60000</v>
      </c>
      <c r="BR11" s="23" t="s">
        <v>111</v>
      </c>
      <c r="BS11" s="23" t="s">
        <v>339</v>
      </c>
      <c r="BT11" s="23"/>
      <c r="BU11" s="125">
        <f t="shared" si="20"/>
        <v>11</v>
      </c>
      <c r="BV11" s="20" t="str">
        <f t="shared" si="24"/>
        <v>*Ripper Bolgrot</v>
      </c>
      <c r="BW11" s="126" t="str">
        <f>HLOOKUP(I$21,CB$2:DF$23,11,FALSE)</f>
        <v>*Ripper Bolgrot</v>
      </c>
      <c r="BX11" s="23">
        <f t="shared" si="21"/>
        <v>0</v>
      </c>
      <c r="BY11" s="23">
        <f t="shared" si="0"/>
        <v>1</v>
      </c>
      <c r="BZ11" s="23"/>
      <c r="CA11" s="24">
        <v>9</v>
      </c>
      <c r="CB11" s="21" t="s">
        <v>105</v>
      </c>
      <c r="CC11" s="302" t="s">
        <v>104</v>
      </c>
      <c r="CD11" s="315" t="s">
        <v>954</v>
      </c>
      <c r="CE11" s="319" t="s">
        <v>101</v>
      </c>
      <c r="CF11" s="21" t="s">
        <v>168</v>
      </c>
      <c r="CG11" s="300" t="s">
        <v>132</v>
      </c>
      <c r="CH11" s="302" t="s">
        <v>102</v>
      </c>
      <c r="CI11" s="300" t="s">
        <v>132</v>
      </c>
      <c r="CJ11" s="21" t="s">
        <v>168</v>
      </c>
      <c r="CK11" s="300" t="s">
        <v>570</v>
      </c>
      <c r="CL11" s="300" t="s">
        <v>132</v>
      </c>
      <c r="CM11" s="300" t="s">
        <v>103</v>
      </c>
      <c r="CN11" s="349" t="s">
        <v>875</v>
      </c>
      <c r="CO11" s="349" t="s">
        <v>978</v>
      </c>
      <c r="CP11" s="302" t="s">
        <v>99</v>
      </c>
      <c r="CQ11" s="21" t="s">
        <v>512</v>
      </c>
      <c r="CR11" s="315" t="s">
        <v>946</v>
      </c>
      <c r="CS11" s="349" t="s">
        <v>875</v>
      </c>
      <c r="CT11" s="349" t="s">
        <v>949</v>
      </c>
      <c r="CU11" s="302" t="s">
        <v>93</v>
      </c>
      <c r="CV11" s="302" t="s">
        <v>90</v>
      </c>
      <c r="CW11" s="344" t="s">
        <v>873</v>
      </c>
      <c r="CX11" s="329" t="s">
        <v>844</v>
      </c>
      <c r="CY11" s="302" t="s">
        <v>102</v>
      </c>
      <c r="CZ11" s="310" t="s">
        <v>693</v>
      </c>
      <c r="DA11" s="344" t="s">
        <v>873</v>
      </c>
      <c r="DB11" s="21" t="s">
        <v>513</v>
      </c>
      <c r="DC11" s="21" t="s">
        <v>136</v>
      </c>
      <c r="DD11" s="33" t="s">
        <v>89</v>
      </c>
      <c r="DE11" s="302" t="s">
        <v>971</v>
      </c>
      <c r="DF11" s="344"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296">
        <v>10</v>
      </c>
      <c r="C12" s="360"/>
      <c r="D12" s="272" t="str">
        <f t="shared" si="1"/>
        <v/>
      </c>
      <c r="E12" s="8" t="str">
        <f t="shared" si="2"/>
        <v/>
      </c>
      <c r="F12" s="9" t="str">
        <f t="shared" si="3"/>
        <v/>
      </c>
      <c r="G12" s="10" t="str">
        <f t="shared" si="4"/>
        <v/>
      </c>
      <c r="H12" s="11" t="str">
        <f t="shared" si="5"/>
        <v/>
      </c>
      <c r="I12" s="185" t="str">
        <f t="shared" si="6"/>
        <v/>
      </c>
      <c r="J12" s="242" t="str">
        <f t="shared" si="22"/>
        <v/>
      </c>
      <c r="K12" s="271" t="str">
        <f t="shared" si="25"/>
        <v/>
      </c>
      <c r="L12" s="352"/>
      <c r="M12" s="353"/>
      <c r="N12" s="294"/>
      <c r="O12" s="294"/>
      <c r="P12" s="288"/>
      <c r="Q12" s="289"/>
      <c r="R12" s="290"/>
      <c r="S12" s="291"/>
      <c r="T12" s="362"/>
      <c r="U12" s="363"/>
      <c r="V12" s="362"/>
      <c r="W12" s="363"/>
      <c r="X12" s="364"/>
      <c r="Y12" s="365"/>
      <c r="Z12" s="186">
        <f t="shared" si="7"/>
        <v>0</v>
      </c>
      <c r="AA12" s="114">
        <f t="shared" si="8"/>
        <v>0</v>
      </c>
      <c r="AB12" s="282"/>
      <c r="AC12" s="283"/>
      <c r="AD12" s="246" t="str">
        <f t="shared" si="9"/>
        <v/>
      </c>
      <c r="AE12" s="246" t="str">
        <f t="shared" si="10"/>
        <v/>
      </c>
      <c r="AF12" s="246" t="str">
        <f t="shared" si="11"/>
        <v/>
      </c>
      <c r="AG12" s="246" t="str">
        <f t="shared" si="12"/>
        <v/>
      </c>
      <c r="AH12" s="246" t="str">
        <f t="shared" si="13"/>
        <v/>
      </c>
      <c r="AI12" s="246" t="str">
        <f t="shared" si="14"/>
        <v/>
      </c>
      <c r="AJ12" s="298"/>
      <c r="AK12" s="205"/>
      <c r="AL12" s="243">
        <v>1</v>
      </c>
      <c r="AM12" s="243">
        <v>1</v>
      </c>
      <c r="AN12" s="243">
        <v>1</v>
      </c>
      <c r="AO12" s="243">
        <v>1</v>
      </c>
      <c r="AP12" s="243">
        <v>1</v>
      </c>
      <c r="AQ12" s="243">
        <v>1</v>
      </c>
      <c r="AR12" s="35">
        <v>1</v>
      </c>
      <c r="AS12" s="30" t="e">
        <f t="shared" si="15"/>
        <v>#N/A</v>
      </c>
      <c r="AT12" s="30" t="e">
        <f t="shared" si="16"/>
        <v>#N/A</v>
      </c>
      <c r="AU12" s="30" t="e">
        <f t="shared" si="17"/>
        <v>#N/A</v>
      </c>
      <c r="AV12" s="30" t="e">
        <f t="shared" si="18"/>
        <v>#N/A</v>
      </c>
      <c r="AW12" s="191">
        <f t="shared" si="19"/>
        <v>0</v>
      </c>
      <c r="AX12" s="30"/>
      <c r="AY12" s="20">
        <f t="shared" si="23"/>
        <v>10</v>
      </c>
      <c r="AZ12" s="300"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04" t="s">
        <v>19</v>
      </c>
      <c r="BQ12" s="23">
        <v>50000</v>
      </c>
      <c r="BR12" s="23" t="s">
        <v>62</v>
      </c>
      <c r="BS12" s="23" t="s">
        <v>339</v>
      </c>
      <c r="BT12" s="23"/>
      <c r="BU12" s="125">
        <f t="shared" si="20"/>
        <v>12</v>
      </c>
      <c r="BV12" s="20" t="str">
        <f t="shared" si="24"/>
        <v>*Varag Ghoul-Chewer</v>
      </c>
      <c r="BW12" s="126" t="str">
        <f>HLOOKUP(I$21,CB$2:DF$23,12,FALSE)</f>
        <v>*Varag Ghoul-Chewer</v>
      </c>
      <c r="BX12" s="23">
        <f t="shared" si="21"/>
        <v>0</v>
      </c>
      <c r="BY12" s="23">
        <f t="shared" si="0"/>
        <v>1</v>
      </c>
      <c r="BZ12" s="23"/>
      <c r="CA12" s="24">
        <v>10</v>
      </c>
      <c r="CB12" s="349" t="s">
        <v>1050</v>
      </c>
      <c r="CC12" s="302" t="s">
        <v>93</v>
      </c>
      <c r="CD12" s="315" t="s">
        <v>952</v>
      </c>
      <c r="CE12" s="302" t="s">
        <v>93</v>
      </c>
      <c r="CF12" s="21" t="s">
        <v>100</v>
      </c>
      <c r="CG12" s="302" t="s">
        <v>96</v>
      </c>
      <c r="CH12" s="33" t="s">
        <v>105</v>
      </c>
      <c r="CI12" s="302" t="s">
        <v>98</v>
      </c>
      <c r="CJ12" s="21" t="s">
        <v>91</v>
      </c>
      <c r="CK12" s="349" t="s">
        <v>1031</v>
      </c>
      <c r="CL12" s="302" t="s">
        <v>98</v>
      </c>
      <c r="CM12" s="315" t="s">
        <v>945</v>
      </c>
      <c r="CN12" s="300" t="s">
        <v>103</v>
      </c>
      <c r="CO12" s="21" t="s">
        <v>563</v>
      </c>
      <c r="CP12" s="302" t="s">
        <v>93</v>
      </c>
      <c r="CQ12" s="21" t="s">
        <v>513</v>
      </c>
      <c r="CR12" s="21" t="s">
        <v>564</v>
      </c>
      <c r="CS12" s="319" t="s">
        <v>163</v>
      </c>
      <c r="CT12" s="315" t="s">
        <v>792</v>
      </c>
      <c r="CU12" s="300" t="s">
        <v>768</v>
      </c>
      <c r="CV12" s="302" t="s">
        <v>881</v>
      </c>
      <c r="CW12" s="302" t="s">
        <v>88</v>
      </c>
      <c r="CX12" s="302" t="s">
        <v>881</v>
      </c>
      <c r="CY12" s="33" t="s">
        <v>105</v>
      </c>
      <c r="CZ12" s="21" t="s">
        <v>104</v>
      </c>
      <c r="DA12" s="302" t="s">
        <v>88</v>
      </c>
      <c r="DB12" s="355" t="s">
        <v>514</v>
      </c>
      <c r="DC12" s="315" t="s">
        <v>975</v>
      </c>
      <c r="DD12" s="319" t="s">
        <v>158</v>
      </c>
      <c r="DE12" s="302" t="s">
        <v>93</v>
      </c>
      <c r="DF12" s="300"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295">
        <v>11</v>
      </c>
      <c r="C13" s="360" t="s">
        <v>1089</v>
      </c>
      <c r="D13" s="272" t="str">
        <f t="shared" si="1"/>
        <v>Orc Lineman</v>
      </c>
      <c r="E13" s="8">
        <f t="shared" si="2"/>
        <v>5</v>
      </c>
      <c r="F13" s="9">
        <f t="shared" si="3"/>
        <v>3</v>
      </c>
      <c r="G13" s="10">
        <f t="shared" si="4"/>
        <v>3</v>
      </c>
      <c r="H13" s="11">
        <f t="shared" si="5"/>
        <v>9</v>
      </c>
      <c r="I13" s="185">
        <f t="shared" si="6"/>
        <v>0</v>
      </c>
      <c r="J13" s="242" t="str">
        <f t="shared" si="22"/>
        <v>Block</v>
      </c>
      <c r="K13" s="271" t="str">
        <f t="shared" si="25"/>
        <v>1</v>
      </c>
      <c r="L13" s="352">
        <v>2</v>
      </c>
      <c r="M13" s="353"/>
      <c r="N13" s="294"/>
      <c r="O13" s="294"/>
      <c r="P13" s="288"/>
      <c r="Q13" s="289"/>
      <c r="R13" s="290"/>
      <c r="S13" s="291"/>
      <c r="T13" s="362"/>
      <c r="U13" s="363"/>
      <c r="V13" s="362">
        <v>1</v>
      </c>
      <c r="W13" s="363"/>
      <c r="X13" s="364"/>
      <c r="Y13" s="365">
        <v>1</v>
      </c>
      <c r="Z13" s="186">
        <f t="shared" si="7"/>
        <v>8</v>
      </c>
      <c r="AA13" s="114">
        <f t="shared" si="8"/>
        <v>70000</v>
      </c>
      <c r="AB13" s="282"/>
      <c r="AC13" s="283"/>
      <c r="AD13" s="246" t="str">
        <f t="shared" si="9"/>
        <v>Block</v>
      </c>
      <c r="AE13" s="246" t="str">
        <f t="shared" si="10"/>
        <v/>
      </c>
      <c r="AF13" s="246" t="str">
        <f t="shared" si="11"/>
        <v/>
      </c>
      <c r="AG13" s="246" t="str">
        <f t="shared" si="12"/>
        <v/>
      </c>
      <c r="AH13" s="246" t="str">
        <f t="shared" si="13"/>
        <v/>
      </c>
      <c r="AI13" s="246" t="str">
        <f t="shared" si="14"/>
        <v/>
      </c>
      <c r="AJ13" s="298"/>
      <c r="AK13" s="205"/>
      <c r="AL13" s="243">
        <v>6</v>
      </c>
      <c r="AM13" s="243">
        <v>1</v>
      </c>
      <c r="AN13" s="243">
        <v>1</v>
      </c>
      <c r="AO13" s="243">
        <v>1</v>
      </c>
      <c r="AP13" s="243">
        <v>1</v>
      </c>
      <c r="AQ13" s="243">
        <v>1</v>
      </c>
      <c r="AR13" s="35">
        <v>2</v>
      </c>
      <c r="AS13" s="30">
        <f t="shared" si="15"/>
        <v>5</v>
      </c>
      <c r="AT13" s="30">
        <f t="shared" si="16"/>
        <v>3</v>
      </c>
      <c r="AU13" s="30">
        <f t="shared" si="17"/>
        <v>3</v>
      </c>
      <c r="AV13" s="30">
        <f t="shared" si="18"/>
        <v>9</v>
      </c>
      <c r="AW13" s="191">
        <f t="shared" si="19"/>
        <v>70000</v>
      </c>
      <c r="AX13" s="30"/>
      <c r="AY13" s="20">
        <f t="shared" si="23"/>
        <v>11</v>
      </c>
      <c r="AZ13" s="300"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04" t="s">
        <v>32</v>
      </c>
      <c r="BQ13" s="23">
        <v>50000</v>
      </c>
      <c r="BR13" s="23" t="s">
        <v>63</v>
      </c>
      <c r="BS13" s="23" t="s">
        <v>339</v>
      </c>
      <c r="BT13" s="23"/>
      <c r="BU13" s="125">
        <f t="shared" ref="BU13:BU22" si="26">IF(BV13="","",BU12+1)</f>
        <v>13</v>
      </c>
      <c r="BV13" s="20" t="str">
        <f t="shared" si="24"/>
        <v>*Morg 'n' Thorg</v>
      </c>
      <c r="BW13" s="126" t="str">
        <f>HLOOKUP(I$21,CB$2:DG$23,13,FALSE)</f>
        <v>*Morg 'n' Thorg</v>
      </c>
      <c r="BX13" s="23">
        <f t="shared" si="21"/>
        <v>0</v>
      </c>
      <c r="BY13" s="23">
        <f t="shared" si="0"/>
        <v>1</v>
      </c>
      <c r="BZ13" s="23"/>
      <c r="CA13" s="24">
        <v>11</v>
      </c>
      <c r="CB13" s="21" t="s">
        <v>546</v>
      </c>
      <c r="CC13" s="308" t="s">
        <v>680</v>
      </c>
      <c r="CD13" s="33" t="s">
        <v>490</v>
      </c>
      <c r="CE13" s="300" t="s">
        <v>531</v>
      </c>
      <c r="CF13" s="33" t="s">
        <v>160</v>
      </c>
      <c r="CG13" s="44" t="s">
        <v>563</v>
      </c>
      <c r="CH13" s="302" t="s">
        <v>93</v>
      </c>
      <c r="CI13" s="302" t="s">
        <v>143</v>
      </c>
      <c r="CJ13" s="21" t="s">
        <v>89</v>
      </c>
      <c r="CK13" s="349" t="s">
        <v>875</v>
      </c>
      <c r="CL13" s="33" t="s">
        <v>105</v>
      </c>
      <c r="CM13" s="21" t="s">
        <v>105</v>
      </c>
      <c r="CN13" s="315" t="s">
        <v>945</v>
      </c>
      <c r="CO13" s="21" t="s">
        <v>156</v>
      </c>
      <c r="CP13" s="308" t="s">
        <v>671</v>
      </c>
      <c r="CQ13" s="319" t="s">
        <v>514</v>
      </c>
      <c r="CR13" s="21" t="s">
        <v>156</v>
      </c>
      <c r="CS13" s="315" t="s">
        <v>952</v>
      </c>
      <c r="CT13" s="315" t="s">
        <v>967</v>
      </c>
      <c r="CU13" s="33"/>
      <c r="CV13" s="302" t="s">
        <v>92</v>
      </c>
      <c r="CW13" s="319" t="s">
        <v>561</v>
      </c>
      <c r="CX13" s="302" t="s">
        <v>92</v>
      </c>
      <c r="CY13" s="302" t="s">
        <v>93</v>
      </c>
      <c r="CZ13" s="302" t="s">
        <v>93</v>
      </c>
      <c r="DA13" s="319" t="s">
        <v>561</v>
      </c>
      <c r="DB13" s="302" t="s">
        <v>93</v>
      </c>
      <c r="DC13" s="344" t="s">
        <v>946</v>
      </c>
      <c r="DD13" s="349" t="s">
        <v>879</v>
      </c>
      <c r="DE13" s="300" t="s">
        <v>675</v>
      </c>
      <c r="DF13" s="344"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296">
        <v>12</v>
      </c>
      <c r="C14" s="360" t="s">
        <v>1090</v>
      </c>
      <c r="D14" s="272" t="str">
        <f t="shared" si="1"/>
        <v>Orc Lineman</v>
      </c>
      <c r="E14" s="8">
        <f t="shared" si="2"/>
        <v>5</v>
      </c>
      <c r="F14" s="9">
        <f t="shared" si="3"/>
        <v>3</v>
      </c>
      <c r="G14" s="10">
        <f t="shared" si="4"/>
        <v>3</v>
      </c>
      <c r="H14" s="11">
        <f t="shared" si="5"/>
        <v>9</v>
      </c>
      <c r="I14" s="185">
        <f t="shared" si="6"/>
        <v>0</v>
      </c>
      <c r="J14" s="242" t="str">
        <f t="shared" si="22"/>
        <v/>
      </c>
      <c r="K14" s="271" t="str">
        <f t="shared" si="25"/>
        <v/>
      </c>
      <c r="L14" s="352"/>
      <c r="M14" s="353"/>
      <c r="N14" s="294"/>
      <c r="O14" s="294"/>
      <c r="P14" s="288"/>
      <c r="Q14" s="289"/>
      <c r="R14" s="290"/>
      <c r="S14" s="291"/>
      <c r="T14" s="362"/>
      <c r="U14" s="363"/>
      <c r="V14" s="362"/>
      <c r="W14" s="363"/>
      <c r="X14" s="364"/>
      <c r="Y14" s="365"/>
      <c r="Z14" s="186">
        <f t="shared" si="7"/>
        <v>0</v>
      </c>
      <c r="AA14" s="114">
        <f t="shared" si="8"/>
        <v>50000</v>
      </c>
      <c r="AB14" s="282"/>
      <c r="AC14" s="283"/>
      <c r="AD14" s="246" t="str">
        <f t="shared" si="9"/>
        <v/>
      </c>
      <c r="AE14" s="246" t="str">
        <f t="shared" si="10"/>
        <v/>
      </c>
      <c r="AF14" s="246" t="str">
        <f t="shared" si="11"/>
        <v/>
      </c>
      <c r="AG14" s="246" t="str">
        <f t="shared" si="12"/>
        <v/>
      </c>
      <c r="AH14" s="246" t="str">
        <f t="shared" si="13"/>
        <v/>
      </c>
      <c r="AI14" s="246" t="str">
        <f t="shared" si="14"/>
        <v/>
      </c>
      <c r="AJ14" s="298"/>
      <c r="AK14" s="205"/>
      <c r="AL14" s="243">
        <v>1</v>
      </c>
      <c r="AM14" s="243">
        <v>1</v>
      </c>
      <c r="AN14" s="243">
        <v>1</v>
      </c>
      <c r="AO14" s="243">
        <v>1</v>
      </c>
      <c r="AP14" s="243">
        <v>1</v>
      </c>
      <c r="AQ14" s="243">
        <v>1</v>
      </c>
      <c r="AR14" s="35">
        <v>2</v>
      </c>
      <c r="AS14" s="30">
        <f t="shared" si="15"/>
        <v>5</v>
      </c>
      <c r="AT14" s="30">
        <f t="shared" si="16"/>
        <v>3</v>
      </c>
      <c r="AU14" s="30">
        <f t="shared" si="17"/>
        <v>3</v>
      </c>
      <c r="AV14" s="30">
        <f t="shared" si="18"/>
        <v>9</v>
      </c>
      <c r="AW14" s="191">
        <f t="shared" si="19"/>
        <v>50000</v>
      </c>
      <c r="AX14" s="30"/>
      <c r="AY14" s="20">
        <f t="shared" si="23"/>
        <v>12</v>
      </c>
      <c r="AZ14" s="300"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28" t="s">
        <v>817</v>
      </c>
      <c r="BQ14" s="23">
        <v>60000</v>
      </c>
      <c r="BR14" s="23" t="s">
        <v>63</v>
      </c>
      <c r="BS14" s="23" t="s">
        <v>339</v>
      </c>
      <c r="BT14" s="23"/>
      <c r="BU14" s="24">
        <f t="shared" si="26"/>
        <v>14</v>
      </c>
      <c r="BV14" s="20" t="str">
        <f t="shared" si="24"/>
        <v>Orc journeyman</v>
      </c>
      <c r="BW14" s="126" t="str">
        <f>HLOOKUP(I$21,CB$2:DF$23,14,FALSE)</f>
        <v>Orc journeyman</v>
      </c>
      <c r="BX14" s="23">
        <f t="shared" si="21"/>
        <v>0</v>
      </c>
      <c r="BY14" s="23">
        <f t="shared" si="0"/>
        <v>11</v>
      </c>
      <c r="BZ14" s="23"/>
      <c r="CA14" s="24">
        <v>12</v>
      </c>
      <c r="CB14" s="349" t="s">
        <v>1063</v>
      </c>
      <c r="CD14" s="302" t="s">
        <v>947</v>
      </c>
      <c r="CF14" s="300" t="s">
        <v>138</v>
      </c>
      <c r="CG14" s="315" t="s">
        <v>966</v>
      </c>
      <c r="CH14" s="300" t="s">
        <v>529</v>
      </c>
      <c r="CI14" s="302" t="s">
        <v>94</v>
      </c>
      <c r="CJ14" s="302" t="s">
        <v>90</v>
      </c>
      <c r="CK14" s="33" t="s">
        <v>105</v>
      </c>
      <c r="CL14" s="315" t="s">
        <v>882</v>
      </c>
      <c r="CM14" s="302" t="s">
        <v>104</v>
      </c>
      <c r="CN14" s="21" t="s">
        <v>105</v>
      </c>
      <c r="CO14" s="349" t="s">
        <v>1002</v>
      </c>
      <c r="CP14" s="27"/>
      <c r="CQ14" s="349" t="s">
        <v>1050</v>
      </c>
      <c r="CR14" s="349" t="s">
        <v>1002</v>
      </c>
      <c r="CS14" s="21" t="s">
        <v>105</v>
      </c>
      <c r="CT14" s="33" t="s">
        <v>490</v>
      </c>
      <c r="CV14" s="302" t="s">
        <v>93</v>
      </c>
      <c r="CW14" s="319" t="s">
        <v>97</v>
      </c>
      <c r="CX14" s="302" t="s">
        <v>93</v>
      </c>
      <c r="CY14" s="326" t="s">
        <v>925</v>
      </c>
      <c r="CZ14" s="310" t="s">
        <v>694</v>
      </c>
      <c r="DA14" s="319" t="s">
        <v>97</v>
      </c>
      <c r="DB14" s="322" t="s">
        <v>515</v>
      </c>
      <c r="DC14" s="21" t="s">
        <v>564</v>
      </c>
      <c r="DD14" s="344" t="s">
        <v>873</v>
      </c>
      <c r="DE14" s="21"/>
      <c r="DF14" s="302"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295">
        <v>13</v>
      </c>
      <c r="C15" s="360"/>
      <c r="D15" s="272" t="str">
        <f t="shared" si="1"/>
        <v/>
      </c>
      <c r="E15" s="8" t="str">
        <f t="shared" si="2"/>
        <v/>
      </c>
      <c r="F15" s="9" t="str">
        <f t="shared" si="3"/>
        <v/>
      </c>
      <c r="G15" s="10" t="str">
        <f t="shared" si="4"/>
        <v/>
      </c>
      <c r="H15" s="11" t="str">
        <f t="shared" si="5"/>
        <v/>
      </c>
      <c r="I15" s="185" t="str">
        <f t="shared" si="6"/>
        <v/>
      </c>
      <c r="J15" s="242" t="str">
        <f t="shared" si="22"/>
        <v/>
      </c>
      <c r="K15" s="271" t="str">
        <f t="shared" si="25"/>
        <v/>
      </c>
      <c r="L15" s="352"/>
      <c r="M15" s="353"/>
      <c r="N15" s="294"/>
      <c r="O15" s="294"/>
      <c r="P15" s="288"/>
      <c r="Q15" s="289"/>
      <c r="R15" s="290"/>
      <c r="S15" s="291"/>
      <c r="T15" s="279"/>
      <c r="U15" s="280"/>
      <c r="V15" s="279"/>
      <c r="W15" s="280"/>
      <c r="X15" s="292"/>
      <c r="Y15" s="281"/>
      <c r="Z15" s="186">
        <f t="shared" si="7"/>
        <v>0</v>
      </c>
      <c r="AA15" s="114">
        <f t="shared" si="8"/>
        <v>0</v>
      </c>
      <c r="AB15" s="282"/>
      <c r="AC15" s="283"/>
      <c r="AD15" s="246" t="str">
        <f t="shared" si="9"/>
        <v/>
      </c>
      <c r="AE15" s="246" t="str">
        <f t="shared" si="10"/>
        <v/>
      </c>
      <c r="AF15" s="246" t="str">
        <f t="shared" si="11"/>
        <v/>
      </c>
      <c r="AG15" s="246" t="str">
        <f t="shared" si="12"/>
        <v/>
      </c>
      <c r="AH15" s="246" t="str">
        <f t="shared" si="13"/>
        <v/>
      </c>
      <c r="AI15" s="246" t="str">
        <f t="shared" si="14"/>
        <v/>
      </c>
      <c r="AJ15" s="298"/>
      <c r="AK15" s="205"/>
      <c r="AL15" s="243">
        <v>1</v>
      </c>
      <c r="AM15" s="243">
        <v>1</v>
      </c>
      <c r="AN15" s="243">
        <v>1</v>
      </c>
      <c r="AO15" s="243">
        <v>1</v>
      </c>
      <c r="AP15" s="243">
        <v>1</v>
      </c>
      <c r="AQ15" s="243">
        <v>1</v>
      </c>
      <c r="AR15" s="35">
        <v>1</v>
      </c>
      <c r="AS15" s="30" t="e">
        <f t="shared" si="15"/>
        <v>#N/A</v>
      </c>
      <c r="AT15" s="30" t="e">
        <f t="shared" si="16"/>
        <v>#N/A</v>
      </c>
      <c r="AU15" s="30" t="e">
        <f t="shared" si="17"/>
        <v>#N/A</v>
      </c>
      <c r="AV15" s="30" t="e">
        <f t="shared" si="18"/>
        <v>#N/A</v>
      </c>
      <c r="AW15" s="191">
        <f t="shared" si="19"/>
        <v>0</v>
      </c>
      <c r="AX15" s="30"/>
      <c r="AY15" s="20">
        <f t="shared" si="23"/>
        <v>13</v>
      </c>
      <c r="AZ15" s="300"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04" t="s">
        <v>749</v>
      </c>
      <c r="BQ15" s="23">
        <v>70000</v>
      </c>
      <c r="BR15" s="23" t="s">
        <v>107</v>
      </c>
      <c r="BS15" s="23" t="s">
        <v>340</v>
      </c>
      <c r="BT15" s="23"/>
      <c r="BU15" s="24" t="str">
        <f t="shared" si="26"/>
        <v/>
      </c>
      <c r="BV15" s="20" t="str">
        <f t="shared" si="24"/>
        <v/>
      </c>
      <c r="BW15" s="126">
        <f>HLOOKUP(I$21,CB$2:DF$23,15,FALSE)</f>
        <v>0</v>
      </c>
      <c r="BX15" s="23" t="str">
        <f t="shared" ref="BX15:BX22" si="27">IF(BW15=0,"",COUNTIF($D$3:$D$18,BW15))</f>
        <v/>
      </c>
      <c r="BY15" s="23" t="str">
        <f t="shared" si="0"/>
        <v/>
      </c>
      <c r="BZ15" s="23"/>
      <c r="CA15" s="24">
        <v>13</v>
      </c>
      <c r="CB15" s="302" t="s">
        <v>93</v>
      </c>
      <c r="CD15" s="302" t="s">
        <v>99</v>
      </c>
      <c r="CF15" s="21" t="s">
        <v>591</v>
      </c>
      <c r="CG15" s="300" t="s">
        <v>567</v>
      </c>
      <c r="CH15" s="21"/>
      <c r="CI15" s="315" t="s">
        <v>882</v>
      </c>
      <c r="CJ15" s="349" t="s">
        <v>879</v>
      </c>
      <c r="CK15" s="21" t="s">
        <v>546</v>
      </c>
      <c r="CL15" s="302" t="s">
        <v>93</v>
      </c>
      <c r="CM15" s="302" t="s">
        <v>93</v>
      </c>
      <c r="CN15" s="302" t="s">
        <v>104</v>
      </c>
      <c r="CO15" s="302" t="s">
        <v>106</v>
      </c>
      <c r="CP15" s="27"/>
      <c r="CQ15" s="349" t="s">
        <v>1063</v>
      </c>
      <c r="CR15" s="319" t="s">
        <v>163</v>
      </c>
      <c r="CS15" s="319" t="s">
        <v>144</v>
      </c>
      <c r="CT15" s="302" t="s">
        <v>947</v>
      </c>
      <c r="CV15" s="300" t="s">
        <v>520</v>
      </c>
      <c r="CW15" s="329" t="s">
        <v>907</v>
      </c>
      <c r="CX15" s="269" t="s">
        <v>837</v>
      </c>
      <c r="CZ15" s="33"/>
      <c r="DA15" s="302" t="s">
        <v>93</v>
      </c>
      <c r="DB15" s="21"/>
      <c r="DC15" s="344" t="s">
        <v>978</v>
      </c>
      <c r="DD15" s="319"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296">
        <v>14</v>
      </c>
      <c r="C16" s="360"/>
      <c r="D16" s="272" t="str">
        <f t="shared" si="1"/>
        <v/>
      </c>
      <c r="E16" s="8" t="str">
        <f t="shared" si="2"/>
        <v/>
      </c>
      <c r="F16" s="9" t="str">
        <f t="shared" si="3"/>
        <v/>
      </c>
      <c r="G16" s="10" t="str">
        <f t="shared" si="4"/>
        <v/>
      </c>
      <c r="H16" s="11" t="str">
        <f t="shared" si="5"/>
        <v/>
      </c>
      <c r="I16" s="185" t="str">
        <f t="shared" si="6"/>
        <v/>
      </c>
      <c r="J16" s="242" t="str">
        <f t="shared" si="22"/>
        <v/>
      </c>
      <c r="K16" s="271" t="str">
        <f t="shared" si="25"/>
        <v/>
      </c>
      <c r="L16" s="352"/>
      <c r="M16" s="353"/>
      <c r="N16" s="294"/>
      <c r="O16" s="294"/>
      <c r="P16" s="288"/>
      <c r="Q16" s="289"/>
      <c r="R16" s="290"/>
      <c r="S16" s="291"/>
      <c r="T16" s="279"/>
      <c r="U16" s="280"/>
      <c r="V16" s="279"/>
      <c r="W16" s="280"/>
      <c r="X16" s="292"/>
      <c r="Y16" s="281"/>
      <c r="Z16" s="186">
        <f t="shared" si="7"/>
        <v>0</v>
      </c>
      <c r="AA16" s="114">
        <f t="shared" si="8"/>
        <v>0</v>
      </c>
      <c r="AB16" s="282"/>
      <c r="AC16" s="283"/>
      <c r="AD16" s="246" t="str">
        <f t="shared" si="9"/>
        <v/>
      </c>
      <c r="AE16" s="246" t="str">
        <f t="shared" si="10"/>
        <v/>
      </c>
      <c r="AF16" s="246" t="str">
        <f t="shared" si="11"/>
        <v/>
      </c>
      <c r="AG16" s="246" t="str">
        <f t="shared" si="12"/>
        <v/>
      </c>
      <c r="AH16" s="246" t="str">
        <f t="shared" si="13"/>
        <v/>
      </c>
      <c r="AI16" s="246" t="str">
        <f t="shared" si="14"/>
        <v/>
      </c>
      <c r="AJ16" s="298"/>
      <c r="AK16" s="205"/>
      <c r="AL16" s="243">
        <v>1</v>
      </c>
      <c r="AM16" s="243">
        <v>1</v>
      </c>
      <c r="AN16" s="243">
        <v>1</v>
      </c>
      <c r="AO16" s="243">
        <v>1</v>
      </c>
      <c r="AP16" s="243">
        <v>1</v>
      </c>
      <c r="AQ16" s="243">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06" t="s">
        <v>1003</v>
      </c>
      <c r="BQ16" s="23">
        <v>70000</v>
      </c>
      <c r="BR16" s="23"/>
      <c r="BS16" s="23" t="s">
        <v>339</v>
      </c>
      <c r="BT16" s="23"/>
      <c r="BU16" s="24" t="str">
        <f t="shared" si="26"/>
        <v/>
      </c>
      <c r="BV16" s="20" t="str">
        <f t="shared" si="24"/>
        <v/>
      </c>
      <c r="BW16" s="126">
        <f>HLOOKUP(I$21,CB$2:DF$23,16,FALSE)</f>
        <v>0</v>
      </c>
      <c r="BX16" s="23" t="str">
        <f t="shared" si="27"/>
        <v/>
      </c>
      <c r="BY16" s="23" t="str">
        <f t="shared" si="0"/>
        <v/>
      </c>
      <c r="BZ16" s="23"/>
      <c r="CA16" s="24">
        <v>14</v>
      </c>
      <c r="CB16" s="300" t="s">
        <v>532</v>
      </c>
      <c r="CD16" s="302" t="s">
        <v>93</v>
      </c>
      <c r="CF16" s="302" t="s">
        <v>597</v>
      </c>
      <c r="CG16" s="302" t="s">
        <v>143</v>
      </c>
      <c r="CI16" s="302" t="s">
        <v>93</v>
      </c>
      <c r="CJ16" s="302" t="s">
        <v>881</v>
      </c>
      <c r="CK16" s="300" t="s">
        <v>95</v>
      </c>
      <c r="CL16" s="300" t="s">
        <v>526</v>
      </c>
      <c r="CM16" s="300" t="s">
        <v>525</v>
      </c>
      <c r="CN16" s="302" t="s">
        <v>93</v>
      </c>
      <c r="CO16" s="300" t="s">
        <v>524</v>
      </c>
      <c r="CP16" s="27"/>
      <c r="CQ16" s="302" t="s">
        <v>93</v>
      </c>
      <c r="CR16" s="315" t="s">
        <v>945</v>
      </c>
      <c r="CS16" s="302" t="s">
        <v>93</v>
      </c>
      <c r="CT16" s="302" t="s">
        <v>99</v>
      </c>
      <c r="CV16" s="21"/>
      <c r="CW16" s="302" t="s">
        <v>93</v>
      </c>
      <c r="CY16" s="21"/>
      <c r="CZ16" s="21"/>
      <c r="DA16" s="300" t="s">
        <v>518</v>
      </c>
      <c r="DB16" s="356"/>
      <c r="DC16" s="21" t="s">
        <v>156</v>
      </c>
      <c r="DD16" s="315" t="s">
        <v>954</v>
      </c>
      <c r="DE16" s="21"/>
      <c r="DF16" s="349"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295">
        <v>15</v>
      </c>
      <c r="C17" s="360"/>
      <c r="D17" s="272" t="str">
        <f t="shared" si="1"/>
        <v/>
      </c>
      <c r="E17" s="8" t="str">
        <f t="shared" si="2"/>
        <v/>
      </c>
      <c r="F17" s="9" t="str">
        <f t="shared" si="3"/>
        <v/>
      </c>
      <c r="G17" s="10" t="str">
        <f t="shared" si="4"/>
        <v/>
      </c>
      <c r="H17" s="11" t="str">
        <f t="shared" si="5"/>
        <v/>
      </c>
      <c r="I17" s="185" t="str">
        <f t="shared" si="6"/>
        <v/>
      </c>
      <c r="J17" s="242" t="str">
        <f t="shared" si="22"/>
        <v/>
      </c>
      <c r="K17" s="271" t="str">
        <f t="shared" si="25"/>
        <v/>
      </c>
      <c r="L17" s="352"/>
      <c r="M17" s="353"/>
      <c r="N17" s="294"/>
      <c r="O17" s="294"/>
      <c r="P17" s="288"/>
      <c r="Q17" s="289"/>
      <c r="R17" s="290"/>
      <c r="S17" s="291"/>
      <c r="T17" s="279"/>
      <c r="U17" s="280"/>
      <c r="V17" s="279"/>
      <c r="W17" s="280"/>
      <c r="X17" s="292"/>
      <c r="Y17" s="281"/>
      <c r="Z17" s="186">
        <f t="shared" si="7"/>
        <v>0</v>
      </c>
      <c r="AA17" s="114">
        <f t="shared" si="8"/>
        <v>0</v>
      </c>
      <c r="AB17" s="282"/>
      <c r="AC17" s="283"/>
      <c r="AD17" s="246" t="str">
        <f t="shared" si="9"/>
        <v/>
      </c>
      <c r="AE17" s="246" t="str">
        <f t="shared" si="10"/>
        <v/>
      </c>
      <c r="AF17" s="246" t="str">
        <f t="shared" si="11"/>
        <v/>
      </c>
      <c r="AG17" s="246" t="str">
        <f t="shared" si="12"/>
        <v/>
      </c>
      <c r="AH17" s="246" t="str">
        <f t="shared" si="13"/>
        <v/>
      </c>
      <c r="AI17" s="246" t="str">
        <f t="shared" si="14"/>
        <v/>
      </c>
      <c r="AJ17" s="298"/>
      <c r="AK17" s="205"/>
      <c r="AL17" s="243">
        <v>1</v>
      </c>
      <c r="AM17" s="243">
        <v>1</v>
      </c>
      <c r="AN17" s="243">
        <v>1</v>
      </c>
      <c r="AO17" s="243">
        <v>1</v>
      </c>
      <c r="AP17" s="243">
        <v>1</v>
      </c>
      <c r="AQ17" s="243">
        <v>1</v>
      </c>
      <c r="AR17" s="35">
        <v>1</v>
      </c>
      <c r="AS17" s="30" t="e">
        <f t="shared" si="15"/>
        <v>#N/A</v>
      </c>
      <c r="AT17" s="30" t="e">
        <f t="shared" si="16"/>
        <v>#N/A</v>
      </c>
      <c r="AU17" s="30" t="e">
        <f t="shared" si="17"/>
        <v>#N/A</v>
      </c>
      <c r="AV17" s="30" t="e">
        <f t="shared" si="18"/>
        <v>#N/A</v>
      </c>
      <c r="AW17" s="191">
        <f t="shared" si="19"/>
        <v>0</v>
      </c>
      <c r="AX17" s="30"/>
      <c r="AY17" s="20">
        <f t="shared" si="23"/>
        <v>15</v>
      </c>
      <c r="AZ17" s="302"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04"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00" t="s">
        <v>860</v>
      </c>
      <c r="CE17" s="20"/>
      <c r="CF17" s="349" t="s">
        <v>985</v>
      </c>
      <c r="CG17" s="302" t="s">
        <v>93</v>
      </c>
      <c r="CI17" s="300" t="s">
        <v>779</v>
      </c>
      <c r="CJ17" s="302" t="s">
        <v>93</v>
      </c>
      <c r="CK17" s="302" t="s">
        <v>93</v>
      </c>
      <c r="CM17" s="44"/>
      <c r="CN17" s="326" t="s">
        <v>838</v>
      </c>
      <c r="CP17" s="27"/>
      <c r="CQ17" s="300" t="s">
        <v>523</v>
      </c>
      <c r="CR17" s="315" t="s">
        <v>984</v>
      </c>
      <c r="CS17" s="300" t="s">
        <v>522</v>
      </c>
      <c r="CT17" s="302" t="s">
        <v>93</v>
      </c>
      <c r="CV17" s="20"/>
      <c r="CW17" s="326" t="s">
        <v>908</v>
      </c>
      <c r="CX17" s="20"/>
      <c r="CY17" s="20"/>
      <c r="CZ17" s="20"/>
      <c r="DB17" s="356"/>
      <c r="DC17" s="344" t="s">
        <v>1002</v>
      </c>
      <c r="DD17" s="302" t="s">
        <v>93</v>
      </c>
      <c r="DF17" s="349"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295">
        <v>16</v>
      </c>
      <c r="C18" s="360" t="s">
        <v>1091</v>
      </c>
      <c r="D18" s="272" t="str">
        <f t="shared" si="1"/>
        <v>Troll</v>
      </c>
      <c r="E18" s="8">
        <f t="shared" si="2"/>
        <v>4</v>
      </c>
      <c r="F18" s="9">
        <f t="shared" si="3"/>
        <v>5</v>
      </c>
      <c r="G18" s="10">
        <f t="shared" si="4"/>
        <v>1</v>
      </c>
      <c r="H18" s="11">
        <f t="shared" si="5"/>
        <v>9</v>
      </c>
      <c r="I18" s="185" t="str">
        <f t="shared" si="6"/>
        <v>Loner, Always Hungry, Mighty Blow, Really Stupid, Regeneration, Throw Team-Mate</v>
      </c>
      <c r="J18" s="242" t="str">
        <f t="shared" si="22"/>
        <v>Stand Firm</v>
      </c>
      <c r="K18" s="271" t="str">
        <f t="shared" si="25"/>
        <v>1</v>
      </c>
      <c r="L18" s="352">
        <v>2</v>
      </c>
      <c r="M18" s="353"/>
      <c r="N18" s="294"/>
      <c r="O18" s="294"/>
      <c r="P18" s="288"/>
      <c r="Q18" s="289"/>
      <c r="R18" s="290"/>
      <c r="S18" s="291"/>
      <c r="T18" s="279"/>
      <c r="U18" s="280"/>
      <c r="V18" s="279"/>
      <c r="W18" s="280">
        <v>4</v>
      </c>
      <c r="X18" s="292"/>
      <c r="Y18" s="281">
        <v>1</v>
      </c>
      <c r="Z18" s="186">
        <f t="shared" si="7"/>
        <v>13</v>
      </c>
      <c r="AA18" s="114">
        <f t="shared" si="8"/>
        <v>130000</v>
      </c>
      <c r="AB18" s="282"/>
      <c r="AC18" s="283"/>
      <c r="AD18" s="246" t="str">
        <f t="shared" si="9"/>
        <v>Stand Firm</v>
      </c>
      <c r="AE18" s="246" t="str">
        <f t="shared" si="10"/>
        <v/>
      </c>
      <c r="AF18" s="246" t="str">
        <f t="shared" si="11"/>
        <v/>
      </c>
      <c r="AG18" s="246" t="str">
        <f t="shared" si="12"/>
        <v/>
      </c>
      <c r="AH18" s="246" t="str">
        <f t="shared" si="13"/>
        <v/>
      </c>
      <c r="AI18" s="246" t="str">
        <f t="shared" si="14"/>
        <v/>
      </c>
      <c r="AJ18" s="298"/>
      <c r="AK18" s="205"/>
      <c r="AL18" s="243">
        <v>44</v>
      </c>
      <c r="AM18" s="243">
        <v>1</v>
      </c>
      <c r="AN18" s="243">
        <v>1</v>
      </c>
      <c r="AO18" s="243">
        <v>1</v>
      </c>
      <c r="AP18" s="243">
        <v>1</v>
      </c>
      <c r="AQ18" s="243">
        <v>1</v>
      </c>
      <c r="AR18" s="35">
        <v>7</v>
      </c>
      <c r="AS18" s="30">
        <f t="shared" si="15"/>
        <v>4</v>
      </c>
      <c r="AT18" s="30">
        <f t="shared" si="16"/>
        <v>5</v>
      </c>
      <c r="AU18" s="30">
        <f t="shared" si="17"/>
        <v>1</v>
      </c>
      <c r="AV18" s="30">
        <f t="shared" si="18"/>
        <v>9</v>
      </c>
      <c r="AW18" s="191">
        <f t="shared" si="19"/>
        <v>130000</v>
      </c>
      <c r="AX18" s="30"/>
      <c r="AY18" s="20">
        <f t="shared" si="23"/>
        <v>16</v>
      </c>
      <c r="AZ18" s="302"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04"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15" t="s">
        <v>792</v>
      </c>
      <c r="CG18" s="300" t="s">
        <v>530</v>
      </c>
      <c r="CJ18" s="300" t="s">
        <v>528</v>
      </c>
      <c r="CK18" s="300" t="s">
        <v>527</v>
      </c>
      <c r="CP18" s="27"/>
      <c r="CR18" s="302" t="s">
        <v>106</v>
      </c>
      <c r="CT18" s="300" t="s">
        <v>521</v>
      </c>
      <c r="CW18" s="27"/>
      <c r="CX18" s="27"/>
      <c r="CZ18" s="27"/>
      <c r="DC18" s="344" t="s">
        <v>945</v>
      </c>
      <c r="DD18" s="302" t="s">
        <v>517</v>
      </c>
      <c r="DF18" s="315"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405"/>
      <c r="D19" s="406"/>
      <c r="E19" s="401"/>
      <c r="F19" s="402"/>
      <c r="G19" s="403"/>
      <c r="H19" s="404"/>
      <c r="I19" s="50"/>
      <c r="J19" s="411"/>
      <c r="K19" s="411"/>
      <c r="L19" s="411"/>
      <c r="M19" s="411"/>
      <c r="N19" s="110"/>
      <c r="O19" s="64"/>
      <c r="P19" s="64"/>
      <c r="Q19" s="64"/>
      <c r="R19" s="64"/>
      <c r="S19" s="64"/>
      <c r="T19" s="64"/>
      <c r="U19" s="64"/>
      <c r="V19" s="64"/>
      <c r="W19" s="111"/>
      <c r="X19" s="85"/>
      <c r="Y19" s="64"/>
      <c r="Z19" s="112" t="s">
        <v>623</v>
      </c>
      <c r="AA19" s="113">
        <f>SUM(AW3:AW18)</f>
        <v>1050000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0"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05"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15" t="s">
        <v>954</v>
      </c>
      <c r="CP19" s="27"/>
      <c r="CR19" s="302" t="s">
        <v>971</v>
      </c>
      <c r="CW19" s="27"/>
      <c r="CX19" s="27"/>
      <c r="CZ19" s="27"/>
      <c r="DC19" s="315" t="s">
        <v>984</v>
      </c>
      <c r="DF19" s="302"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7"/>
      <c r="D20" s="408"/>
      <c r="E20" s="415" t="s">
        <v>611</v>
      </c>
      <c r="F20" s="416"/>
      <c r="G20" s="416"/>
      <c r="H20" s="416"/>
      <c r="I20" s="386" t="s">
        <v>1092</v>
      </c>
      <c r="J20" s="387"/>
      <c r="K20" s="387"/>
      <c r="L20" s="387"/>
      <c r="M20" s="388"/>
      <c r="N20" s="390" t="s">
        <v>642</v>
      </c>
      <c r="O20" s="390"/>
      <c r="P20" s="390"/>
      <c r="Q20" s="390"/>
      <c r="R20" s="390"/>
      <c r="S20" s="390"/>
      <c r="T20" s="390"/>
      <c r="U20" s="391"/>
      <c r="V20" s="276">
        <v>3</v>
      </c>
      <c r="W20" s="13" t="s">
        <v>11</v>
      </c>
      <c r="X20" s="389">
        <f>IF(I21&lt;&gt;"",VLOOKUP(I21,BP2:BQ32,2,FALSE),0)</f>
        <v>60000</v>
      </c>
      <c r="Y20" s="389"/>
      <c r="Z20" s="14" t="s">
        <v>57</v>
      </c>
      <c r="AA20" s="115">
        <f>V20*X20</f>
        <v>180000</v>
      </c>
      <c r="AB20" s="5"/>
      <c r="AC20" s="5"/>
      <c r="AD20" s="248"/>
      <c r="AE20" s="248"/>
      <c r="AF20" s="248"/>
      <c r="AG20" s="248"/>
      <c r="AH20" s="248"/>
      <c r="AI20" s="248"/>
      <c r="AJ20" s="144"/>
      <c r="AK20" s="5"/>
      <c r="AL20" s="31"/>
      <c r="AM20" s="31"/>
      <c r="AN20" s="31"/>
      <c r="AO20" s="31"/>
      <c r="AP20" s="31"/>
      <c r="AQ20" s="31"/>
      <c r="AR20" s="31"/>
      <c r="AS20" s="19"/>
      <c r="AT20" s="19"/>
      <c r="AU20" s="19"/>
      <c r="AV20" s="19"/>
      <c r="AW20" s="19"/>
      <c r="AX20" s="19"/>
      <c r="AY20" s="20">
        <f t="shared" si="23"/>
        <v>18</v>
      </c>
      <c r="AZ20" s="302"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04"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02" t="s">
        <v>93</v>
      </c>
      <c r="CJ20" s="26"/>
      <c r="CP20" s="27"/>
      <c r="CR20" s="300" t="s">
        <v>761</v>
      </c>
      <c r="CW20" s="27"/>
      <c r="CX20" s="27"/>
      <c r="CZ20" s="27"/>
      <c r="DC20" s="302" t="s">
        <v>106</v>
      </c>
      <c r="DF20" s="300"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7"/>
      <c r="D21" s="408"/>
      <c r="E21" s="399" t="s">
        <v>610</v>
      </c>
      <c r="F21" s="400"/>
      <c r="G21" s="400"/>
      <c r="H21" s="400"/>
      <c r="I21" s="187" t="str">
        <f>VLOOKUP(AS22,BO2:BP32,2,FALSE)</f>
        <v>Orc</v>
      </c>
      <c r="J21" s="17"/>
      <c r="K21" s="17"/>
      <c r="L21" s="17"/>
      <c r="M21" s="188"/>
      <c r="N21" s="384" t="s">
        <v>12</v>
      </c>
      <c r="O21" s="384"/>
      <c r="P21" s="384"/>
      <c r="Q21" s="384"/>
      <c r="R21" s="384"/>
      <c r="S21" s="384"/>
      <c r="T21" s="384"/>
      <c r="U21" s="385"/>
      <c r="V21" s="277">
        <v>5</v>
      </c>
      <c r="W21" s="15" t="str">
        <f>IF(AR21=TRUE,"","x")</f>
        <v>x</v>
      </c>
      <c r="X21" s="383">
        <f>IF(AR21=TRUE,"free",10000)</f>
        <v>10000</v>
      </c>
      <c r="Y21" s="383"/>
      <c r="Z21" s="16" t="str">
        <f>IF(AR21=TRUE,""," gp")</f>
        <v xml:space="preserve"> gp</v>
      </c>
      <c r="AA21" s="116">
        <f>IF(AR21=TRUE,"",V21*10000)</f>
        <v>50000</v>
      </c>
      <c r="AB21" s="70" t="s">
        <v>441</v>
      </c>
      <c r="AC21" s="70"/>
      <c r="AD21" s="144"/>
      <c r="AE21" s="144"/>
      <c r="AF21" s="144"/>
      <c r="AG21" s="144"/>
      <c r="AH21" s="144"/>
      <c r="AI21" s="144"/>
      <c r="AJ21" s="144"/>
      <c r="AK21" s="5"/>
      <c r="AL21" s="31"/>
      <c r="AM21" s="31"/>
      <c r="AN21" s="31"/>
      <c r="AO21" s="31"/>
      <c r="AP21" s="31"/>
      <c r="AQ21" s="31"/>
      <c r="AR21" s="228" t="b">
        <v>0</v>
      </c>
      <c r="AS21" s="19"/>
      <c r="AT21" s="19"/>
      <c r="AU21" s="19"/>
      <c r="AV21" s="19"/>
      <c r="AW21" s="19"/>
      <c r="AX21" s="19"/>
      <c r="AY21" s="20">
        <f t="shared" si="23"/>
        <v>19</v>
      </c>
      <c r="AZ21" s="302"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04"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02" t="s">
        <v>737</v>
      </c>
      <c r="CP21" s="27"/>
      <c r="CT21" s="21"/>
      <c r="CW21" s="27"/>
      <c r="CX21" s="27"/>
      <c r="CZ21" s="27"/>
      <c r="DC21" s="300"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7"/>
      <c r="D22" s="408"/>
      <c r="E22" s="399" t="s">
        <v>614</v>
      </c>
      <c r="F22" s="400"/>
      <c r="G22" s="400"/>
      <c r="H22" s="400"/>
      <c r="I22" s="412" t="s">
        <v>1093</v>
      </c>
      <c r="J22" s="413"/>
      <c r="K22" s="413"/>
      <c r="L22" s="413"/>
      <c r="M22" s="414"/>
      <c r="N22" s="384" t="s">
        <v>644</v>
      </c>
      <c r="O22" s="384"/>
      <c r="P22" s="384"/>
      <c r="Q22" s="384"/>
      <c r="R22" s="384"/>
      <c r="S22" s="384"/>
      <c r="T22" s="384"/>
      <c r="U22" s="385"/>
      <c r="V22" s="277">
        <v>0</v>
      </c>
      <c r="W22" s="15" t="s">
        <v>11</v>
      </c>
      <c r="X22" s="383">
        <v>10000</v>
      </c>
      <c r="Y22" s="383"/>
      <c r="Z22" s="16" t="s">
        <v>57</v>
      </c>
      <c r="AA22" s="116">
        <f>V22*10000</f>
        <v>0</v>
      </c>
      <c r="AB22" s="5"/>
      <c r="AC22" s="5"/>
      <c r="AD22" s="248"/>
      <c r="AE22" s="248"/>
      <c r="AF22" s="248"/>
      <c r="AG22" s="248"/>
      <c r="AH22" s="248"/>
      <c r="AI22" s="248"/>
      <c r="AJ22" s="248"/>
      <c r="AK22" s="5"/>
      <c r="AL22" s="31"/>
      <c r="AM22" s="31"/>
      <c r="AN22" s="31"/>
      <c r="AO22" s="31"/>
      <c r="AP22" s="31"/>
      <c r="AQ22" s="31"/>
      <c r="AR22" s="31"/>
      <c r="AS22" s="35">
        <v>21</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04"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0"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7"/>
      <c r="D23" s="408"/>
      <c r="E23" s="399" t="s">
        <v>612</v>
      </c>
      <c r="F23" s="400"/>
      <c r="G23" s="400"/>
      <c r="H23" s="400"/>
      <c r="I23" s="212">
        <f>(AA19+AA25)/1000</f>
        <v>1330</v>
      </c>
      <c r="J23" s="213" t="s">
        <v>437</v>
      </c>
      <c r="K23" s="213"/>
      <c r="L23" s="213"/>
      <c r="M23" s="214"/>
      <c r="N23" s="384" t="s">
        <v>643</v>
      </c>
      <c r="O23" s="384"/>
      <c r="P23" s="384"/>
      <c r="Q23" s="384"/>
      <c r="R23" s="384"/>
      <c r="S23" s="384"/>
      <c r="T23" s="384"/>
      <c r="U23" s="385"/>
      <c r="V23" s="277">
        <v>0</v>
      </c>
      <c r="W23" s="15" t="s">
        <v>11</v>
      </c>
      <c r="X23" s="383">
        <v>10000</v>
      </c>
      <c r="Y23" s="383"/>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0"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28"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0"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7"/>
      <c r="D24" s="408"/>
      <c r="E24" s="396" t="s">
        <v>613</v>
      </c>
      <c r="F24" s="397"/>
      <c r="G24" s="397"/>
      <c r="H24" s="398"/>
      <c r="I24" s="273">
        <v>120</v>
      </c>
      <c r="J24" s="274" t="s">
        <v>437</v>
      </c>
      <c r="K24" s="274"/>
      <c r="L24" s="274"/>
      <c r="M24" s="275"/>
      <c r="N24" s="392" t="str">
        <f>IF(I21="Shambling Undead","",(IF(I21="Necromantic Horror","",(IF(I21="Khemri Tomb Kings","",(IF(I21="Nurgle","","APOTECARIO")))))))</f>
        <v>APOTECARIO</v>
      </c>
      <c r="O24" s="392"/>
      <c r="P24" s="392"/>
      <c r="Q24" s="392"/>
      <c r="R24" s="392"/>
      <c r="S24" s="392"/>
      <c r="T24" s="392"/>
      <c r="U24" s="392"/>
      <c r="V24" s="278">
        <v>1</v>
      </c>
      <c r="W24" s="15" t="str">
        <f>IF(I21="Shambling Undead","",(IF(I21="Necromantic Horror","",(IF(I21="Khemri Tomb Kings","",(IF(I21="Nurgle","","x")))))))</f>
        <v>x</v>
      </c>
      <c r="X24" s="383">
        <f>IF(I21="Shambling Undead",-500,(IF(I21="Necromantic Horror",-500,(IF(I21="Khemri Tomb Kings",-500,(IF(I21="Nurgle",-500,50000)))))))</f>
        <v>50000</v>
      </c>
      <c r="Y24" s="383"/>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120</v>
      </c>
      <c r="AT24" s="19"/>
      <c r="AU24" s="19"/>
      <c r="AV24" s="19"/>
      <c r="AW24" s="19"/>
      <c r="AX24" s="19"/>
      <c r="AY24" s="20">
        <f t="shared" si="23"/>
        <v>22</v>
      </c>
      <c r="AZ24" s="300"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28"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9"/>
      <c r="D25" s="410"/>
      <c r="E25" s="63" t="s">
        <v>1077</v>
      </c>
      <c r="F25" s="12"/>
      <c r="G25" s="12"/>
      <c r="H25" s="12"/>
      <c r="I25" s="129" t="s">
        <v>601</v>
      </c>
      <c r="J25" s="265" t="s">
        <v>602</v>
      </c>
      <c r="K25" s="265"/>
      <c r="L25" s="265"/>
      <c r="M25" s="12"/>
      <c r="N25" s="382"/>
      <c r="O25" s="382"/>
      <c r="P25" s="382"/>
      <c r="Q25" s="382"/>
      <c r="R25" s="382"/>
      <c r="S25" s="382"/>
      <c r="T25" s="382"/>
      <c r="U25" s="382"/>
      <c r="V25" s="86"/>
      <c r="W25" s="111"/>
      <c r="X25" s="85"/>
      <c r="Y25" s="64"/>
      <c r="Z25" s="112" t="s">
        <v>624</v>
      </c>
      <c r="AA25" s="113">
        <f>SUM(AA20:AA24)</f>
        <v>280000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0"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28"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0"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06"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0"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04"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24"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02"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04"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02"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04"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0"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04"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0"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04"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35">
        <f t="shared" ref="V33:V48" si="29">IF(AL3=1,0,IF(AL3=5,50,IF(AL3=4,40,IF(AL3=3,30,IF(AL3=2,30,VLOOKUP($D3,$AZ:$BL,HLOOKUP(VLOOKUP(AL3,$AQ$32:$AS$87,2,FALSE),$AZ$1:$BL$2,2,FALSE),FALSE))))))</f>
        <v>20</v>
      </c>
      <c r="W33" s="235">
        <f t="shared" ref="W33:W48" si="30">IF(AM3=1,0,IF(AM3=5,50,IF(AM3=4,40,IF(AM3=3,30,IF(AM3=2,30,VLOOKUP($D3,$AZ:$BL,HLOOKUP(VLOOKUP(AM3,$AQ$32:$AS$87,2,FALSE),$AZ$1:$BL$2,2,FALSE),FALSE))))))</f>
        <v>0</v>
      </c>
      <c r="X33" s="235">
        <f t="shared" ref="X33:X48" si="31">IF(AN3=1,0,IF(AN3=5,50,IF(AN3=4,40,IF(AN3=3,30,IF(AN3=2,30,VLOOKUP($D3,$AZ:$BL,HLOOKUP(VLOOKUP(AN3,$AQ$32:$AS$87,2,FALSE),$AZ$1:$BL$2,2,FALSE),FALSE))))))</f>
        <v>0</v>
      </c>
      <c r="Y33" s="235">
        <f t="shared" ref="Y33:Y48" si="32">IF(AO3=1,0,IF(AO3=5,50,IF(AO3=4,40,IF(AO3=3,30,IF(AO3=2,30,VLOOKUP($D3,$AZ:$BL,HLOOKUP(VLOOKUP(AO3,$AQ$32:$AS$87,2,FALSE),$AZ$1:$BL$2,2,FALSE),FALSE))))))</f>
        <v>0</v>
      </c>
      <c r="Z33" s="235">
        <f t="shared" ref="Z33:Z48" si="33">IF(AP3=1,0,IF(AP3=5,50,IF(AP3=4,40,IF(AP3=3,30,IF(AP3=2,30,VLOOKUP($D3,$AZ:$BL,HLOOKUP(VLOOKUP(AP3,$AQ$32:$AS$87,2,FALSE),$AZ$1:$BL$2,2,FALSE),FALSE))))))</f>
        <v>0</v>
      </c>
      <c r="AA33" s="235">
        <f t="shared" ref="AA33:AA48" si="34">IF(AQ3=1,0,IF(AQ3=5,50,IF(AQ3=4,40,IF(AQ3=3,30,IF(AQ3=2,30,VLOOKUP($D3,$AZ:$BL,HLOOKUP(VLOOKUP(AQ3,$AQ$32:$AS$87,2,FALSE),$AZ$1:$BL$2,2,FALSE),FALSE))))))</f>
        <v>0</v>
      </c>
      <c r="AC33" s="234">
        <v>1</v>
      </c>
      <c r="AQ33" s="230">
        <f>AQ32+1</f>
        <v>2</v>
      </c>
      <c r="AR33" s="230" t="s">
        <v>571</v>
      </c>
      <c r="AS33" s="231" t="s">
        <v>574</v>
      </c>
      <c r="AY33" s="20">
        <f t="shared" si="23"/>
        <v>31</v>
      </c>
      <c r="AZ33" s="300"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35">
        <f t="shared" si="29"/>
        <v>0</v>
      </c>
      <c r="W34" s="235">
        <f t="shared" si="30"/>
        <v>0</v>
      </c>
      <c r="X34" s="235">
        <f t="shared" si="31"/>
        <v>0</v>
      </c>
      <c r="Y34" s="235">
        <f t="shared" si="32"/>
        <v>0</v>
      </c>
      <c r="Z34" s="235">
        <f t="shared" si="33"/>
        <v>0</v>
      </c>
      <c r="AA34" s="235">
        <f t="shared" si="34"/>
        <v>0</v>
      </c>
      <c r="AC34" s="234">
        <v>2</v>
      </c>
      <c r="AQ34" s="230">
        <f>AQ33+1</f>
        <v>3</v>
      </c>
      <c r="AR34" s="230" t="s">
        <v>3</v>
      </c>
      <c r="AS34" s="231" t="s">
        <v>572</v>
      </c>
      <c r="AY34" s="20">
        <f t="shared" si="23"/>
        <v>32</v>
      </c>
      <c r="AZ34" s="302"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35">
        <f t="shared" si="29"/>
        <v>0</v>
      </c>
      <c r="W35" s="235">
        <f t="shared" si="30"/>
        <v>0</v>
      </c>
      <c r="X35" s="235">
        <f t="shared" si="31"/>
        <v>0</v>
      </c>
      <c r="Y35" s="235">
        <f t="shared" si="32"/>
        <v>0</v>
      </c>
      <c r="Z35" s="235">
        <f t="shared" si="33"/>
        <v>0</v>
      </c>
      <c r="AA35" s="235">
        <f t="shared" si="34"/>
        <v>0</v>
      </c>
      <c r="AC35" s="234">
        <v>3</v>
      </c>
      <c r="AQ35" s="230">
        <f t="shared" ref="AQ35:AQ87" si="35">AQ34+1</f>
        <v>4</v>
      </c>
      <c r="AR35" s="230" t="s">
        <v>2</v>
      </c>
      <c r="AS35" s="231" t="s">
        <v>573</v>
      </c>
      <c r="AX35" s="28" t="s">
        <v>413</v>
      </c>
      <c r="AY35" s="20">
        <f t="shared" si="23"/>
        <v>33</v>
      </c>
      <c r="AZ35" s="300"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35">
        <f t="shared" si="29"/>
        <v>0</v>
      </c>
      <c r="W36" s="235">
        <f t="shared" si="30"/>
        <v>0</v>
      </c>
      <c r="X36" s="235">
        <f t="shared" si="31"/>
        <v>0</v>
      </c>
      <c r="Y36" s="235">
        <f t="shared" si="32"/>
        <v>0</v>
      </c>
      <c r="Z36" s="235">
        <f t="shared" si="33"/>
        <v>0</v>
      </c>
      <c r="AA36" s="235">
        <f t="shared" si="34"/>
        <v>0</v>
      </c>
      <c r="AC36" s="234">
        <v>4</v>
      </c>
      <c r="AQ36" s="230">
        <f t="shared" si="35"/>
        <v>5</v>
      </c>
      <c r="AR36" s="230" t="s">
        <v>1</v>
      </c>
      <c r="AS36" s="231" t="s">
        <v>575</v>
      </c>
      <c r="AX36" s="28" t="s">
        <v>412</v>
      </c>
      <c r="AY36" s="20">
        <f t="shared" si="23"/>
        <v>34</v>
      </c>
      <c r="AZ36" s="300"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35">
        <f t="shared" si="29"/>
        <v>30</v>
      </c>
      <c r="W37" s="235">
        <f t="shared" si="30"/>
        <v>0</v>
      </c>
      <c r="X37" s="235">
        <f t="shared" si="31"/>
        <v>0</v>
      </c>
      <c r="Y37" s="235">
        <f t="shared" si="32"/>
        <v>0</v>
      </c>
      <c r="Z37" s="235">
        <f t="shared" si="33"/>
        <v>0</v>
      </c>
      <c r="AA37" s="235">
        <f t="shared" si="34"/>
        <v>0</v>
      </c>
      <c r="AC37" s="234">
        <v>5</v>
      </c>
      <c r="AQ37" s="230">
        <f t="shared" si="35"/>
        <v>6</v>
      </c>
      <c r="AR37" s="230" t="s">
        <v>511</v>
      </c>
      <c r="AS37" s="231" t="s">
        <v>341</v>
      </c>
      <c r="AX37" s="28" t="s">
        <v>391</v>
      </c>
      <c r="AY37" s="20">
        <f t="shared" si="23"/>
        <v>35</v>
      </c>
      <c r="AZ37" s="300"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35">
        <f t="shared" si="29"/>
        <v>0</v>
      </c>
      <c r="W38" s="235">
        <f t="shared" si="30"/>
        <v>0</v>
      </c>
      <c r="X38" s="235">
        <f t="shared" si="31"/>
        <v>0</v>
      </c>
      <c r="Y38" s="235">
        <f t="shared" si="32"/>
        <v>0</v>
      </c>
      <c r="Z38" s="235">
        <f t="shared" si="33"/>
        <v>0</v>
      </c>
      <c r="AA38" s="235">
        <f t="shared" si="34"/>
        <v>0</v>
      </c>
      <c r="AC38" s="234">
        <v>6</v>
      </c>
      <c r="AQ38" s="230">
        <f t="shared" si="35"/>
        <v>7</v>
      </c>
      <c r="AR38" s="230" t="s">
        <v>511</v>
      </c>
      <c r="AS38" s="231" t="s">
        <v>342</v>
      </c>
      <c r="AX38" s="28" t="s">
        <v>392</v>
      </c>
      <c r="AY38" s="20">
        <f t="shared" si="23"/>
        <v>36</v>
      </c>
      <c r="AZ38" s="300"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35">
        <f t="shared" si="29"/>
        <v>0</v>
      </c>
      <c r="W39" s="235">
        <f t="shared" si="30"/>
        <v>0</v>
      </c>
      <c r="X39" s="235">
        <f t="shared" si="31"/>
        <v>0</v>
      </c>
      <c r="Y39" s="235">
        <f t="shared" si="32"/>
        <v>0</v>
      </c>
      <c r="Z39" s="235">
        <f t="shared" si="33"/>
        <v>0</v>
      </c>
      <c r="AA39" s="235">
        <f t="shared" si="34"/>
        <v>0</v>
      </c>
      <c r="AC39" s="234">
        <v>7</v>
      </c>
      <c r="AQ39" s="230">
        <f t="shared" si="35"/>
        <v>8</v>
      </c>
      <c r="AR39" s="230" t="s">
        <v>511</v>
      </c>
      <c r="AS39" s="231" t="s">
        <v>343</v>
      </c>
      <c r="AX39" s="28" t="s">
        <v>393</v>
      </c>
      <c r="AY39" s="20">
        <f t="shared" si="23"/>
        <v>37</v>
      </c>
      <c r="AZ39" s="338"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35">
        <f t="shared" si="29"/>
        <v>20</v>
      </c>
      <c r="W40" s="235">
        <f t="shared" si="30"/>
        <v>0</v>
      </c>
      <c r="X40" s="235">
        <f t="shared" si="31"/>
        <v>0</v>
      </c>
      <c r="Y40" s="235">
        <f t="shared" si="32"/>
        <v>0</v>
      </c>
      <c r="Z40" s="235">
        <f t="shared" si="33"/>
        <v>0</v>
      </c>
      <c r="AA40" s="235">
        <f t="shared" si="34"/>
        <v>0</v>
      </c>
      <c r="AC40" s="234">
        <v>8</v>
      </c>
      <c r="AQ40" s="230">
        <f t="shared" si="35"/>
        <v>9</v>
      </c>
      <c r="AR40" s="230" t="s">
        <v>511</v>
      </c>
      <c r="AS40" s="231" t="s">
        <v>344</v>
      </c>
      <c r="AX40" s="28" t="s">
        <v>117</v>
      </c>
      <c r="AY40" s="20">
        <f t="shared" si="23"/>
        <v>38</v>
      </c>
      <c r="AZ40" s="300"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35">
        <f t="shared" si="29"/>
        <v>20</v>
      </c>
      <c r="W41" s="235">
        <f t="shared" si="30"/>
        <v>0</v>
      </c>
      <c r="X41" s="235">
        <f t="shared" si="31"/>
        <v>0</v>
      </c>
      <c r="Y41" s="235">
        <f t="shared" si="32"/>
        <v>0</v>
      </c>
      <c r="Z41" s="235">
        <f t="shared" si="33"/>
        <v>0</v>
      </c>
      <c r="AA41" s="235">
        <f t="shared" si="34"/>
        <v>0</v>
      </c>
      <c r="AC41" s="234">
        <v>9</v>
      </c>
      <c r="AQ41" s="230">
        <f t="shared" si="35"/>
        <v>10</v>
      </c>
      <c r="AR41" s="230" t="s">
        <v>511</v>
      </c>
      <c r="AS41" s="231" t="s">
        <v>345</v>
      </c>
      <c r="AX41" s="28" t="s">
        <v>394</v>
      </c>
      <c r="AY41" s="20">
        <f t="shared" si="23"/>
        <v>39</v>
      </c>
      <c r="AZ41" s="300"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35">
        <f t="shared" si="29"/>
        <v>0</v>
      </c>
      <c r="W42" s="235">
        <f t="shared" si="30"/>
        <v>0</v>
      </c>
      <c r="X42" s="235">
        <f t="shared" si="31"/>
        <v>0</v>
      </c>
      <c r="Y42" s="235">
        <f t="shared" si="32"/>
        <v>0</v>
      </c>
      <c r="Z42" s="235">
        <f t="shared" si="33"/>
        <v>0</v>
      </c>
      <c r="AA42" s="235">
        <f t="shared" si="34"/>
        <v>0</v>
      </c>
      <c r="AC42" s="234">
        <v>10</v>
      </c>
      <c r="AQ42" s="230">
        <f t="shared" si="35"/>
        <v>11</v>
      </c>
      <c r="AR42" s="230" t="s">
        <v>511</v>
      </c>
      <c r="AS42" s="231"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35">
        <f t="shared" si="29"/>
        <v>20</v>
      </c>
      <c r="W43" s="235">
        <f t="shared" si="30"/>
        <v>0</v>
      </c>
      <c r="X43" s="235">
        <f t="shared" si="31"/>
        <v>0</v>
      </c>
      <c r="Y43" s="235">
        <f t="shared" si="32"/>
        <v>0</v>
      </c>
      <c r="Z43" s="235">
        <f t="shared" si="33"/>
        <v>0</v>
      </c>
      <c r="AA43" s="235">
        <f t="shared" si="34"/>
        <v>0</v>
      </c>
      <c r="AC43" s="234">
        <v>11</v>
      </c>
      <c r="AQ43" s="230">
        <f t="shared" si="35"/>
        <v>12</v>
      </c>
      <c r="AR43" s="230" t="s">
        <v>511</v>
      </c>
      <c r="AS43" s="231" t="s">
        <v>347</v>
      </c>
      <c r="AX43" s="28" t="s">
        <v>396</v>
      </c>
      <c r="AY43" s="20">
        <f t="shared" si="23"/>
        <v>41</v>
      </c>
      <c r="AZ43" s="300"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35">
        <f t="shared" si="29"/>
        <v>0</v>
      </c>
      <c r="W44" s="235">
        <f t="shared" si="30"/>
        <v>0</v>
      </c>
      <c r="X44" s="235">
        <f t="shared" si="31"/>
        <v>0</v>
      </c>
      <c r="Y44" s="235">
        <f t="shared" si="32"/>
        <v>0</v>
      </c>
      <c r="Z44" s="235">
        <f t="shared" si="33"/>
        <v>0</v>
      </c>
      <c r="AA44" s="235">
        <f t="shared" si="34"/>
        <v>0</v>
      </c>
      <c r="AC44" s="234">
        <v>12</v>
      </c>
      <c r="AQ44" s="230">
        <f t="shared" si="35"/>
        <v>13</v>
      </c>
      <c r="AR44" s="230" t="s">
        <v>511</v>
      </c>
      <c r="AS44" s="231" t="s">
        <v>348</v>
      </c>
      <c r="AX44" s="28" t="s">
        <v>397</v>
      </c>
      <c r="AY44" s="20">
        <f t="shared" si="23"/>
        <v>42</v>
      </c>
      <c r="AZ44" s="300"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35">
        <f t="shared" si="29"/>
        <v>0</v>
      </c>
      <c r="W45" s="235">
        <f t="shared" si="30"/>
        <v>0</v>
      </c>
      <c r="X45" s="235">
        <f t="shared" si="31"/>
        <v>0</v>
      </c>
      <c r="Y45" s="235">
        <f t="shared" si="32"/>
        <v>0</v>
      </c>
      <c r="Z45" s="235">
        <f t="shared" si="33"/>
        <v>0</v>
      </c>
      <c r="AA45" s="235">
        <f t="shared" si="34"/>
        <v>0</v>
      </c>
      <c r="AB45" s="244"/>
      <c r="AC45" s="245">
        <v>13</v>
      </c>
      <c r="AD45" s="247"/>
      <c r="AE45" s="247"/>
      <c r="AF45" s="247"/>
      <c r="AG45" s="247"/>
      <c r="AH45" s="247"/>
      <c r="AI45" s="247"/>
      <c r="AJ45" s="247"/>
      <c r="AQ45" s="230">
        <f t="shared" si="35"/>
        <v>14</v>
      </c>
      <c r="AR45" s="230" t="s">
        <v>511</v>
      </c>
      <c r="AS45" s="231" t="s">
        <v>349</v>
      </c>
      <c r="AX45" s="28" t="s">
        <v>398</v>
      </c>
      <c r="AY45" s="20">
        <f t="shared" si="23"/>
        <v>43</v>
      </c>
      <c r="AZ45" s="300"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35">
        <f t="shared" si="29"/>
        <v>0</v>
      </c>
      <c r="W46" s="235">
        <f t="shared" si="30"/>
        <v>0</v>
      </c>
      <c r="X46" s="235">
        <f t="shared" si="31"/>
        <v>0</v>
      </c>
      <c r="Y46" s="235">
        <f t="shared" si="32"/>
        <v>0</v>
      </c>
      <c r="Z46" s="235">
        <f t="shared" si="33"/>
        <v>0</v>
      </c>
      <c r="AA46" s="235">
        <f t="shared" si="34"/>
        <v>0</v>
      </c>
      <c r="AC46" s="234">
        <v>14</v>
      </c>
      <c r="AQ46" s="230">
        <f t="shared" si="35"/>
        <v>15</v>
      </c>
      <c r="AR46" s="230" t="s">
        <v>511</v>
      </c>
      <c r="AS46" s="231" t="s">
        <v>350</v>
      </c>
      <c r="AX46" s="28" t="s">
        <v>246</v>
      </c>
      <c r="AY46" s="20">
        <f t="shared" si="23"/>
        <v>44</v>
      </c>
      <c r="AZ46" s="300"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35">
        <f t="shared" si="29"/>
        <v>0</v>
      </c>
      <c r="W47" s="235">
        <f t="shared" si="30"/>
        <v>0</v>
      </c>
      <c r="X47" s="235">
        <f t="shared" si="31"/>
        <v>0</v>
      </c>
      <c r="Y47" s="235">
        <f t="shared" si="32"/>
        <v>0</v>
      </c>
      <c r="Z47" s="235">
        <f t="shared" si="33"/>
        <v>0</v>
      </c>
      <c r="AA47" s="235">
        <f t="shared" si="34"/>
        <v>0</v>
      </c>
      <c r="AC47" s="234">
        <v>15</v>
      </c>
      <c r="AQ47" s="230">
        <f t="shared" si="35"/>
        <v>16</v>
      </c>
      <c r="AR47" s="230" t="s">
        <v>511</v>
      </c>
      <c r="AS47" s="231"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35">
        <f t="shared" si="29"/>
        <v>20</v>
      </c>
      <c r="W48" s="235">
        <f t="shared" si="30"/>
        <v>0</v>
      </c>
      <c r="X48" s="235">
        <f t="shared" si="31"/>
        <v>0</v>
      </c>
      <c r="Y48" s="235">
        <f t="shared" si="32"/>
        <v>0</v>
      </c>
      <c r="Z48" s="235">
        <f t="shared" si="33"/>
        <v>0</v>
      </c>
      <c r="AA48" s="235">
        <f t="shared" si="34"/>
        <v>0</v>
      </c>
      <c r="AC48" s="234">
        <v>16</v>
      </c>
      <c r="AQ48" s="230">
        <f t="shared" si="35"/>
        <v>17</v>
      </c>
      <c r="AR48" s="230" t="s">
        <v>511</v>
      </c>
      <c r="AS48" s="231" t="s">
        <v>352</v>
      </c>
      <c r="AX48" s="28" t="s">
        <v>400</v>
      </c>
      <c r="AY48" s="20">
        <f t="shared" si="23"/>
        <v>46</v>
      </c>
      <c r="AZ48" s="302"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0">
        <f t="shared" si="35"/>
        <v>18</v>
      </c>
      <c r="AR49" s="230" t="s">
        <v>511</v>
      </c>
      <c r="AS49" s="231" t="s">
        <v>353</v>
      </c>
      <c r="AX49" s="28" t="s">
        <v>401</v>
      </c>
      <c r="AY49" s="20">
        <f t="shared" si="23"/>
        <v>47</v>
      </c>
      <c r="AZ49" s="302"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0">
        <f t="shared" si="35"/>
        <v>19</v>
      </c>
      <c r="AR50" s="230" t="s">
        <v>511</v>
      </c>
      <c r="AS50" s="231" t="s">
        <v>354</v>
      </c>
      <c r="AX50" s="28" t="s">
        <v>402</v>
      </c>
      <c r="AY50" s="20">
        <f t="shared" si="23"/>
        <v>48</v>
      </c>
      <c r="AZ50" s="302"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0">
        <f t="shared" si="35"/>
        <v>20</v>
      </c>
      <c r="AR51" s="230" t="s">
        <v>446</v>
      </c>
      <c r="AS51" s="231" t="s">
        <v>355</v>
      </c>
      <c r="AX51" s="28" t="s">
        <v>403</v>
      </c>
      <c r="AY51" s="20">
        <f t="shared" si="23"/>
        <v>49</v>
      </c>
      <c r="AZ51" s="302"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0">
        <f t="shared" si="35"/>
        <v>21</v>
      </c>
      <c r="AR52" s="230" t="s">
        <v>446</v>
      </c>
      <c r="AS52" s="231"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0">
        <f t="shared" si="35"/>
        <v>22</v>
      </c>
      <c r="AR53" s="230" t="s">
        <v>446</v>
      </c>
      <c r="AS53" s="231" t="s">
        <v>357</v>
      </c>
      <c r="AX53" s="28" t="s">
        <v>405</v>
      </c>
      <c r="AY53" s="20">
        <f t="shared" si="23"/>
        <v>51</v>
      </c>
      <c r="AZ53" s="302"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0">
        <f t="shared" si="35"/>
        <v>23</v>
      </c>
      <c r="AR54" s="230" t="s">
        <v>446</v>
      </c>
      <c r="AS54" s="231" t="s">
        <v>358</v>
      </c>
      <c r="AX54" s="28" t="s">
        <v>406</v>
      </c>
      <c r="AY54" s="20">
        <f t="shared" si="23"/>
        <v>52</v>
      </c>
      <c r="AZ54" s="302" t="s">
        <v>48</v>
      </c>
      <c r="BA54" s="22">
        <v>8</v>
      </c>
      <c r="BB54" s="22">
        <v>2</v>
      </c>
      <c r="BC54" s="22">
        <v>3</v>
      </c>
      <c r="BD54" s="22">
        <v>7</v>
      </c>
      <c r="BE54" s="39" t="s">
        <v>477</v>
      </c>
      <c r="BF54" s="303">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0">
        <f t="shared" si="35"/>
        <v>24</v>
      </c>
      <c r="AR55" s="230" t="s">
        <v>446</v>
      </c>
      <c r="AS55" s="231" t="s">
        <v>359</v>
      </c>
      <c r="AX55" s="28" t="s">
        <v>407</v>
      </c>
      <c r="AY55" s="20">
        <f t="shared" si="23"/>
        <v>53</v>
      </c>
      <c r="AZ55" s="302"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0">
        <f t="shared" si="35"/>
        <v>25</v>
      </c>
      <c r="AR56" s="230" t="s">
        <v>446</v>
      </c>
      <c r="AS56" s="231" t="s">
        <v>360</v>
      </c>
      <c r="AX56" s="28" t="s">
        <v>408</v>
      </c>
      <c r="AY56" s="20">
        <f t="shared" si="23"/>
        <v>54</v>
      </c>
      <c r="AZ56" s="302"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0">
        <f t="shared" si="35"/>
        <v>26</v>
      </c>
      <c r="AR57" s="230" t="s">
        <v>446</v>
      </c>
      <c r="AS57" s="231" t="s">
        <v>361</v>
      </c>
      <c r="AX57" s="28" t="s">
        <v>409</v>
      </c>
      <c r="AY57" s="20">
        <f t="shared" si="23"/>
        <v>55</v>
      </c>
      <c r="AZ57" s="300"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0">
        <f t="shared" si="35"/>
        <v>27</v>
      </c>
      <c r="AR58" s="230" t="s">
        <v>446</v>
      </c>
      <c r="AS58" s="231"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0">
        <f t="shared" si="35"/>
        <v>28</v>
      </c>
      <c r="AR59" s="230" t="s">
        <v>446</v>
      </c>
      <c r="AS59" s="231" t="s">
        <v>363</v>
      </c>
      <c r="AX59" s="28" t="s">
        <v>411</v>
      </c>
      <c r="AY59" s="20">
        <f t="shared" si="23"/>
        <v>57</v>
      </c>
      <c r="AZ59" s="300"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0">
        <f t="shared" si="35"/>
        <v>29</v>
      </c>
      <c r="AR60" s="230" t="s">
        <v>446</v>
      </c>
      <c r="AS60" s="231" t="s">
        <v>364</v>
      </c>
      <c r="AX60" s="311" t="s">
        <v>794</v>
      </c>
      <c r="AY60" s="20">
        <f t="shared" si="23"/>
        <v>58</v>
      </c>
      <c r="AZ60" s="300"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0">
        <f t="shared" si="35"/>
        <v>30</v>
      </c>
      <c r="AR61" s="230" t="s">
        <v>447</v>
      </c>
      <c r="AS61" s="231" t="s">
        <v>365</v>
      </c>
      <c r="AX61" s="311" t="s">
        <v>787</v>
      </c>
      <c r="AY61" s="20">
        <f t="shared" si="23"/>
        <v>59</v>
      </c>
      <c r="AZ61" s="300"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0">
        <f t="shared" si="35"/>
        <v>31</v>
      </c>
      <c r="AR62" s="230" t="s">
        <v>447</v>
      </c>
      <c r="AS62" s="231" t="s">
        <v>366</v>
      </c>
      <c r="AX62" s="311" t="s">
        <v>789</v>
      </c>
      <c r="AY62" s="20">
        <f t="shared" si="23"/>
        <v>60</v>
      </c>
      <c r="AZ62" s="300"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0">
        <f t="shared" si="35"/>
        <v>32</v>
      </c>
      <c r="AR63" s="230" t="s">
        <v>447</v>
      </c>
      <c r="AS63" s="231" t="s">
        <v>367</v>
      </c>
      <c r="AX63" s="311"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0">
        <f t="shared" si="35"/>
        <v>33</v>
      </c>
      <c r="AR64" s="230" t="s">
        <v>447</v>
      </c>
      <c r="AS64" s="231" t="s">
        <v>368</v>
      </c>
      <c r="AX64" s="311" t="s">
        <v>889</v>
      </c>
      <c r="AY64" s="20">
        <f t="shared" si="23"/>
        <v>62</v>
      </c>
      <c r="AZ64" s="300"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0">
        <f t="shared" si="35"/>
        <v>34</v>
      </c>
      <c r="AR65" s="230" t="s">
        <v>447</v>
      </c>
      <c r="AS65" s="231" t="s">
        <v>369</v>
      </c>
      <c r="AX65" s="311" t="s">
        <v>1026</v>
      </c>
      <c r="AY65" s="20">
        <f t="shared" si="23"/>
        <v>63</v>
      </c>
      <c r="AZ65" s="315"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0">
        <f t="shared" si="35"/>
        <v>35</v>
      </c>
      <c r="AR66" s="230" t="s">
        <v>447</v>
      </c>
      <c r="AS66" s="231" t="s">
        <v>78</v>
      </c>
      <c r="AX66" s="311"/>
      <c r="AY66" s="20">
        <f>IF(AZ66="","",AY65+1)</f>
        <v>64</v>
      </c>
      <c r="AZ66" s="300"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0">
        <f t="shared" si="35"/>
        <v>36</v>
      </c>
      <c r="AR67" s="230" t="s">
        <v>447</v>
      </c>
      <c r="AS67" s="231" t="s">
        <v>370</v>
      </c>
      <c r="AY67" s="20">
        <f t="shared" si="23"/>
        <v>65</v>
      </c>
      <c r="AZ67" s="300"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0">
        <f t="shared" si="35"/>
        <v>37</v>
      </c>
      <c r="AR68" s="230" t="s">
        <v>448</v>
      </c>
      <c r="AS68" s="231"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0">
        <f t="shared" si="35"/>
        <v>38</v>
      </c>
      <c r="AR69" s="230" t="s">
        <v>448</v>
      </c>
      <c r="AS69" s="231" t="s">
        <v>380</v>
      </c>
      <c r="AY69" s="20">
        <f t="shared" ref="AY69:AY132" si="36">IF(AZ69="","",AY68+1)</f>
        <v>67</v>
      </c>
      <c r="AZ69" s="300"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0">
        <f t="shared" si="35"/>
        <v>39</v>
      </c>
      <c r="AR70" s="230" t="s">
        <v>448</v>
      </c>
      <c r="AS70" s="231" t="s">
        <v>371</v>
      </c>
      <c r="AY70" s="20">
        <f t="shared" si="36"/>
        <v>68</v>
      </c>
      <c r="AZ70" s="300"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0">
        <f t="shared" si="35"/>
        <v>40</v>
      </c>
      <c r="AR71" s="230" t="s">
        <v>448</v>
      </c>
      <c r="AS71" s="231" t="s">
        <v>372</v>
      </c>
      <c r="AY71" s="20">
        <f t="shared" si="36"/>
        <v>69</v>
      </c>
      <c r="AZ71" s="300"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0">
        <f t="shared" si="35"/>
        <v>41</v>
      </c>
      <c r="AR72" s="230" t="s">
        <v>448</v>
      </c>
      <c r="AS72" s="231" t="s">
        <v>373</v>
      </c>
      <c r="AY72" s="20">
        <f t="shared" si="36"/>
        <v>70</v>
      </c>
      <c r="AZ72" s="300"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0">
        <f t="shared" si="35"/>
        <v>42</v>
      </c>
      <c r="AR73" s="230" t="s">
        <v>448</v>
      </c>
      <c r="AS73" s="231" t="s">
        <v>374</v>
      </c>
      <c r="AY73" s="20">
        <f t="shared" si="36"/>
        <v>71</v>
      </c>
      <c r="AZ73" s="300"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0">
        <f t="shared" si="35"/>
        <v>43</v>
      </c>
      <c r="AR74" s="230" t="s">
        <v>448</v>
      </c>
      <c r="AS74" s="231" t="s">
        <v>375</v>
      </c>
      <c r="AY74" s="20">
        <f t="shared" si="36"/>
        <v>72</v>
      </c>
      <c r="AZ74" s="300"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0">
        <f t="shared" si="35"/>
        <v>44</v>
      </c>
      <c r="AR75" s="230" t="s">
        <v>448</v>
      </c>
      <c r="AS75" s="231" t="s">
        <v>376</v>
      </c>
      <c r="AY75" s="20">
        <f t="shared" si="36"/>
        <v>73</v>
      </c>
      <c r="AZ75" s="300"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0">
        <f t="shared" si="35"/>
        <v>45</v>
      </c>
      <c r="AR76" s="230" t="s">
        <v>448</v>
      </c>
      <c r="AS76" s="231" t="s">
        <v>377</v>
      </c>
      <c r="AY76" s="20">
        <f t="shared" si="36"/>
        <v>74</v>
      </c>
      <c r="AZ76" s="300"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0">
        <f t="shared" si="35"/>
        <v>46</v>
      </c>
      <c r="AR77" s="230" t="s">
        <v>448</v>
      </c>
      <c r="AS77" s="231" t="s">
        <v>378</v>
      </c>
      <c r="AY77" s="20">
        <f t="shared" si="36"/>
        <v>75</v>
      </c>
      <c r="AZ77" s="300"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0">
        <f t="shared" si="35"/>
        <v>47</v>
      </c>
      <c r="AR78" s="230" t="s">
        <v>449</v>
      </c>
      <c r="AS78" s="231" t="s">
        <v>381</v>
      </c>
      <c r="AY78" s="20">
        <f t="shared" si="36"/>
        <v>76</v>
      </c>
      <c r="AZ78" s="300"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0">
        <f t="shared" si="35"/>
        <v>48</v>
      </c>
      <c r="AR79" s="230" t="s">
        <v>449</v>
      </c>
      <c r="AS79" s="231" t="s">
        <v>382</v>
      </c>
      <c r="AY79" s="20">
        <f t="shared" si="36"/>
        <v>77</v>
      </c>
      <c r="AZ79" s="300"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0">
        <f t="shared" si="35"/>
        <v>49</v>
      </c>
      <c r="AR80" s="230" t="s">
        <v>449</v>
      </c>
      <c r="AS80" s="231" t="s">
        <v>383</v>
      </c>
      <c r="AY80" s="20">
        <f t="shared" si="36"/>
        <v>78</v>
      </c>
      <c r="AZ80" s="300"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0">
        <f t="shared" si="35"/>
        <v>50</v>
      </c>
      <c r="AR81" s="230" t="s">
        <v>449</v>
      </c>
      <c r="AS81" s="231"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0">
        <f t="shared" si="35"/>
        <v>51</v>
      </c>
      <c r="AR82" s="230" t="s">
        <v>449</v>
      </c>
      <c r="AS82" s="231" t="s">
        <v>385</v>
      </c>
      <c r="AY82" s="20">
        <f t="shared" si="36"/>
        <v>80</v>
      </c>
      <c r="AZ82" s="300"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0">
        <f t="shared" si="35"/>
        <v>52</v>
      </c>
      <c r="AR83" s="230" t="s">
        <v>449</v>
      </c>
      <c r="AS83" s="231" t="s">
        <v>386</v>
      </c>
      <c r="AY83" s="20">
        <f t="shared" si="36"/>
        <v>81</v>
      </c>
      <c r="AZ83" s="300"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0">
        <f t="shared" si="35"/>
        <v>53</v>
      </c>
      <c r="AR84" s="230" t="s">
        <v>449</v>
      </c>
      <c r="AS84" s="231" t="s">
        <v>387</v>
      </c>
      <c r="AY84" s="20">
        <f t="shared" si="36"/>
        <v>82</v>
      </c>
      <c r="AZ84" s="300"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0">
        <f t="shared" si="35"/>
        <v>54</v>
      </c>
      <c r="AR85" s="230" t="s">
        <v>449</v>
      </c>
      <c r="AS85" s="231" t="s">
        <v>388</v>
      </c>
      <c r="AY85" s="20">
        <f t="shared" si="36"/>
        <v>83</v>
      </c>
      <c r="AZ85" s="300"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0">
        <f t="shared" si="35"/>
        <v>55</v>
      </c>
      <c r="AR86" s="230" t="s">
        <v>449</v>
      </c>
      <c r="AS86" s="231"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0">
        <f t="shared" si="35"/>
        <v>56</v>
      </c>
      <c r="AR87" s="230" t="s">
        <v>449</v>
      </c>
      <c r="AS87" s="231" t="s">
        <v>390</v>
      </c>
      <c r="AY87" s="20">
        <f t="shared" si="36"/>
        <v>85</v>
      </c>
      <c r="AZ87" s="300"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0"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0"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02"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02"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02"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02"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02"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0"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02"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02"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02"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02"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0"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0"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0"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0"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0"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0"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0"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0"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0"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0"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02"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02"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02"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02"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0"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0"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0"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0"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0"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0"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02"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02"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02"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23"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23"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23"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23"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23"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0"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0"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0"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0"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0"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08"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08"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08"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08"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08"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08"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08"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08" t="s">
        <v>678</v>
      </c>
      <c r="BA146" s="38">
        <v>7</v>
      </c>
      <c r="BB146" s="38">
        <v>3</v>
      </c>
      <c r="BC146" s="38">
        <v>3</v>
      </c>
      <c r="BD146" s="38">
        <v>8</v>
      </c>
      <c r="BE146" s="40" t="s">
        <v>681</v>
      </c>
      <c r="BF146" s="37">
        <v>110000</v>
      </c>
      <c r="BG146" s="37" t="s">
        <v>685</v>
      </c>
      <c r="BH146" s="189">
        <v>20</v>
      </c>
      <c r="BI146" s="337">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08"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0"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0"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0"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0"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0"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0"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26"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26"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26"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26"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26"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26"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26"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26"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26"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27"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26"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26"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26"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26"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26"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27"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26"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26"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26"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26"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26"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27"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26"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43" t="s">
        <v>1062</v>
      </c>
      <c r="BA177" s="312">
        <v>7</v>
      </c>
      <c r="BB177" s="312">
        <v>4</v>
      </c>
      <c r="BC177" s="312">
        <v>1</v>
      </c>
      <c r="BD177" s="312">
        <v>9</v>
      </c>
      <c r="BE177" s="313" t="s">
        <v>1066</v>
      </c>
      <c r="BF177" s="314">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43" t="s">
        <v>960</v>
      </c>
      <c r="BA178" s="312">
        <v>6</v>
      </c>
      <c r="BB178" s="312">
        <v>3</v>
      </c>
      <c r="BC178" s="312">
        <v>4</v>
      </c>
      <c r="BD178" s="312">
        <v>8</v>
      </c>
      <c r="BE178" s="313" t="s">
        <v>961</v>
      </c>
      <c r="BF178" s="314">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39" t="s">
        <v>129</v>
      </c>
      <c r="BA179" s="340">
        <v>6</v>
      </c>
      <c r="BB179" s="340">
        <v>3</v>
      </c>
      <c r="BC179" s="340">
        <v>3</v>
      </c>
      <c r="BD179" s="340">
        <v>8</v>
      </c>
      <c r="BE179" s="341" t="s">
        <v>127</v>
      </c>
      <c r="BF179" s="342">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49" t="s">
        <v>1030</v>
      </c>
      <c r="BA181" s="312">
        <v>4</v>
      </c>
      <c r="BB181" s="312">
        <v>3</v>
      </c>
      <c r="BC181" s="312">
        <v>2</v>
      </c>
      <c r="BD181" s="312">
        <v>8</v>
      </c>
      <c r="BE181" s="313" t="s">
        <v>1035</v>
      </c>
      <c r="BF181" s="314">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43" t="s">
        <v>949</v>
      </c>
      <c r="BA182" s="312">
        <v>4</v>
      </c>
      <c r="BB182" s="312">
        <v>5</v>
      </c>
      <c r="BC182" s="312">
        <v>2</v>
      </c>
      <c r="BD182" s="312">
        <v>9</v>
      </c>
      <c r="BE182" s="313" t="s">
        <v>950</v>
      </c>
      <c r="BF182" s="314">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43" t="s">
        <v>871</v>
      </c>
      <c r="BA183" s="340">
        <v>8</v>
      </c>
      <c r="BB183" s="340">
        <v>3</v>
      </c>
      <c r="BC183" s="340">
        <v>4</v>
      </c>
      <c r="BD183" s="340">
        <v>7</v>
      </c>
      <c r="BE183" s="341" t="s">
        <v>872</v>
      </c>
      <c r="BF183" s="342">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29" t="s">
        <v>907</v>
      </c>
      <c r="BA186" s="330">
        <v>6</v>
      </c>
      <c r="BB186" s="330">
        <v>5</v>
      </c>
      <c r="BC186" s="330">
        <v>4</v>
      </c>
      <c r="BD186" s="330">
        <v>9</v>
      </c>
      <c r="BE186" s="331" t="s">
        <v>909</v>
      </c>
      <c r="BF186" s="332">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43" t="s">
        <v>967</v>
      </c>
      <c r="BA187" s="340">
        <v>6</v>
      </c>
      <c r="BB187" s="340">
        <v>3</v>
      </c>
      <c r="BC187" s="340">
        <v>3</v>
      </c>
      <c r="BD187" s="340">
        <v>8</v>
      </c>
      <c r="BE187" s="341" t="s">
        <v>968</v>
      </c>
      <c r="BF187" s="342">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43" t="s">
        <v>975</v>
      </c>
      <c r="BA188" s="340">
        <v>5</v>
      </c>
      <c r="BB188" s="340">
        <v>3</v>
      </c>
      <c r="BC188" s="340">
        <v>2</v>
      </c>
      <c r="BD188" s="340">
        <v>8</v>
      </c>
      <c r="BE188" s="341" t="s">
        <v>976</v>
      </c>
      <c r="BF188" s="342">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0"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49" t="s">
        <v>1029</v>
      </c>
      <c r="BA190" s="340">
        <v>5</v>
      </c>
      <c r="BB190" s="340">
        <v>2</v>
      </c>
      <c r="BC190" s="340">
        <v>3</v>
      </c>
      <c r="BD190" s="340">
        <v>6</v>
      </c>
      <c r="BE190" s="341" t="s">
        <v>1033</v>
      </c>
      <c r="BF190" s="342">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0" t="s">
        <v>971</v>
      </c>
      <c r="BA191" s="312">
        <v>6</v>
      </c>
      <c r="BB191" s="312">
        <v>5</v>
      </c>
      <c r="BC191" s="312">
        <v>4</v>
      </c>
      <c r="BD191" s="312">
        <v>9</v>
      </c>
      <c r="BE191" s="313" t="s">
        <v>972</v>
      </c>
      <c r="BF191" s="314">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44" t="s">
        <v>1052</v>
      </c>
      <c r="BA193" s="345">
        <v>7</v>
      </c>
      <c r="BB193" s="345">
        <v>3</v>
      </c>
      <c r="BC193" s="345">
        <v>4</v>
      </c>
      <c r="BD193" s="345">
        <v>7</v>
      </c>
      <c r="BE193" s="346" t="s">
        <v>1053</v>
      </c>
      <c r="BF193" s="347">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0" t="s">
        <v>95</v>
      </c>
      <c r="BA194" s="312">
        <v>2</v>
      </c>
      <c r="BB194" s="312">
        <v>7</v>
      </c>
      <c r="BC194" s="312">
        <v>1</v>
      </c>
      <c r="BD194" s="312">
        <v>10</v>
      </c>
      <c r="BE194" s="313" t="s">
        <v>1024</v>
      </c>
      <c r="BF194" s="314">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44" t="s">
        <v>1061</v>
      </c>
      <c r="BA196" s="345" t="s">
        <v>1067</v>
      </c>
      <c r="BB196" s="345" t="s">
        <v>1068</v>
      </c>
      <c r="BC196" s="345" t="s">
        <v>884</v>
      </c>
      <c r="BD196" s="345" t="s">
        <v>883</v>
      </c>
      <c r="BE196" s="346" t="s">
        <v>1069</v>
      </c>
      <c r="BF196" s="347">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39" t="s">
        <v>132</v>
      </c>
      <c r="BA197" s="340">
        <v>8</v>
      </c>
      <c r="BB197" s="340">
        <v>3</v>
      </c>
      <c r="BC197" s="340">
        <v>4</v>
      </c>
      <c r="BD197" s="340">
        <v>7</v>
      </c>
      <c r="BE197" s="341" t="s">
        <v>135</v>
      </c>
      <c r="BF197" s="342">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44" t="s">
        <v>962</v>
      </c>
      <c r="BA198" s="345">
        <v>6</v>
      </c>
      <c r="BB198" s="345">
        <v>3</v>
      </c>
      <c r="BC198" s="345">
        <v>4</v>
      </c>
      <c r="BD198" s="345">
        <v>9</v>
      </c>
      <c r="BE198" s="346" t="s">
        <v>963</v>
      </c>
      <c r="BF198" s="347">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44" t="s">
        <v>945</v>
      </c>
      <c r="BA201" s="345">
        <v>4</v>
      </c>
      <c r="BB201" s="345">
        <v>5</v>
      </c>
      <c r="BC201" s="345">
        <v>1</v>
      </c>
      <c r="BD201" s="345">
        <v>9</v>
      </c>
      <c r="BE201" s="346" t="s">
        <v>973</v>
      </c>
      <c r="BF201" s="347">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44" t="s">
        <v>873</v>
      </c>
      <c r="BA204" s="345">
        <v>5</v>
      </c>
      <c r="BB204" s="345">
        <v>4</v>
      </c>
      <c r="BC204" s="345">
        <v>2</v>
      </c>
      <c r="BD204" s="345">
        <v>8</v>
      </c>
      <c r="BE204" s="346" t="s">
        <v>874</v>
      </c>
      <c r="BF204" s="347">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44" t="s">
        <v>1044</v>
      </c>
      <c r="BA206" s="345">
        <v>7</v>
      </c>
      <c r="BB206" s="345">
        <v>2</v>
      </c>
      <c r="BC206" s="345">
        <v>4</v>
      </c>
      <c r="BD206" s="345">
        <v>7</v>
      </c>
      <c r="BE206" s="346" t="s">
        <v>1045</v>
      </c>
      <c r="BF206" s="347">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44" t="s">
        <v>1063</v>
      </c>
      <c r="BA207" s="345">
        <v>6</v>
      </c>
      <c r="BB207" s="345">
        <v>6</v>
      </c>
      <c r="BC207" s="345">
        <v>1</v>
      </c>
      <c r="BD207" s="345">
        <v>9</v>
      </c>
      <c r="BE207" s="346" t="s">
        <v>1071</v>
      </c>
      <c r="BF207" s="347">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44" t="s">
        <v>954</v>
      </c>
      <c r="BA208" s="345">
        <v>5</v>
      </c>
      <c r="BB208" s="345">
        <v>4</v>
      </c>
      <c r="BC208" s="345">
        <v>2</v>
      </c>
      <c r="BD208" s="345">
        <v>9</v>
      </c>
      <c r="BE208" s="346" t="s">
        <v>955</v>
      </c>
      <c r="BF208" s="347">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0" t="s">
        <v>99</v>
      </c>
      <c r="BA209" s="312">
        <v>6</v>
      </c>
      <c r="BB209" s="312">
        <v>6</v>
      </c>
      <c r="BC209" s="312">
        <v>2</v>
      </c>
      <c r="BD209" s="312">
        <v>8</v>
      </c>
      <c r="BE209" s="313" t="s">
        <v>580</v>
      </c>
      <c r="BF209" s="314">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15" t="s">
        <v>984</v>
      </c>
      <c r="BA210" s="312">
        <v>7</v>
      </c>
      <c r="BB210" s="312">
        <v>3</v>
      </c>
      <c r="BC210" s="312">
        <v>4</v>
      </c>
      <c r="BD210" s="312">
        <v>8</v>
      </c>
      <c r="BE210" s="313" t="s">
        <v>1004</v>
      </c>
      <c r="BF210" s="314">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0" t="s">
        <v>104</v>
      </c>
      <c r="BA211" s="312">
        <v>7</v>
      </c>
      <c r="BB211" s="312">
        <v>4</v>
      </c>
      <c r="BC211" s="312">
        <v>4</v>
      </c>
      <c r="BD211" s="312">
        <v>8</v>
      </c>
      <c r="BE211" s="313" t="s">
        <v>657</v>
      </c>
      <c r="BF211" s="314">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0" t="s">
        <v>102</v>
      </c>
      <c r="BA212" s="312">
        <v>5</v>
      </c>
      <c r="BB212" s="312">
        <v>4</v>
      </c>
      <c r="BC212" s="312">
        <v>3</v>
      </c>
      <c r="BD212" s="312">
        <v>8</v>
      </c>
      <c r="BE212" s="313" t="s">
        <v>791</v>
      </c>
      <c r="BF212" s="314">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29" t="s">
        <v>922</v>
      </c>
      <c r="BA213" s="330">
        <v>6</v>
      </c>
      <c r="BB213" s="330">
        <v>4</v>
      </c>
      <c r="BC213" s="330">
        <v>3</v>
      </c>
      <c r="BD213" s="330">
        <v>8</v>
      </c>
      <c r="BE213" s="331" t="s">
        <v>936</v>
      </c>
      <c r="BF213" s="332">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29" t="s">
        <v>844</v>
      </c>
      <c r="BA215" s="330">
        <v>6</v>
      </c>
      <c r="BB215" s="330">
        <v>4</v>
      </c>
      <c r="BC215" s="330">
        <v>3</v>
      </c>
      <c r="BD215" s="330">
        <v>8</v>
      </c>
      <c r="BE215" s="331" t="s">
        <v>853</v>
      </c>
      <c r="BF215" s="332">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15" t="s">
        <v>792</v>
      </c>
      <c r="BA216" s="312">
        <v>5</v>
      </c>
      <c r="BB216" s="312">
        <v>3</v>
      </c>
      <c r="BC216" s="312">
        <v>4</v>
      </c>
      <c r="BD216" s="312">
        <v>9</v>
      </c>
      <c r="BE216" s="313" t="s">
        <v>793</v>
      </c>
      <c r="BF216" s="314">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44" t="s">
        <v>946</v>
      </c>
      <c r="BA217" s="312">
        <v>7</v>
      </c>
      <c r="BB217" s="312">
        <v>3</v>
      </c>
      <c r="BC217" s="312">
        <v>3</v>
      </c>
      <c r="BD217" s="312">
        <v>7</v>
      </c>
      <c r="BE217" s="313" t="s">
        <v>974</v>
      </c>
      <c r="BF217" s="314">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02" t="s">
        <v>88</v>
      </c>
      <c r="BA219" s="316">
        <v>9</v>
      </c>
      <c r="BB219" s="316">
        <v>3</v>
      </c>
      <c r="BC219" s="316">
        <v>4</v>
      </c>
      <c r="BD219" s="316">
        <v>7</v>
      </c>
      <c r="BE219" s="317" t="s">
        <v>796</v>
      </c>
      <c r="BF219" s="318">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33" t="s">
        <v>822</v>
      </c>
      <c r="BA221" s="334">
        <v>7</v>
      </c>
      <c r="BB221" s="334">
        <v>3</v>
      </c>
      <c r="BC221" s="334">
        <v>3</v>
      </c>
      <c r="BD221" s="334">
        <v>8</v>
      </c>
      <c r="BE221" s="335" t="s">
        <v>823</v>
      </c>
      <c r="BF221" s="336">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39" t="s">
        <v>138</v>
      </c>
      <c r="BA222" s="340">
        <v>6</v>
      </c>
      <c r="BB222" s="340">
        <v>3</v>
      </c>
      <c r="BC222" s="340">
        <v>3</v>
      </c>
      <c r="BD222" s="340">
        <v>8</v>
      </c>
      <c r="BE222" s="341" t="s">
        <v>595</v>
      </c>
      <c r="BF222" s="342">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48" t="s">
        <v>96</v>
      </c>
      <c r="BA224" s="345">
        <v>7</v>
      </c>
      <c r="BB224" s="345">
        <v>3</v>
      </c>
      <c r="BC224" s="345">
        <v>4</v>
      </c>
      <c r="BD224" s="345">
        <v>7</v>
      </c>
      <c r="BE224" s="346" t="s">
        <v>141</v>
      </c>
      <c r="BF224" s="347">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48" t="s">
        <v>143</v>
      </c>
      <c r="BA226" s="345">
        <v>7</v>
      </c>
      <c r="BB226" s="345">
        <v>4</v>
      </c>
      <c r="BC226" s="345">
        <v>4</v>
      </c>
      <c r="BD226" s="345">
        <v>8</v>
      </c>
      <c r="BE226" s="346" t="s">
        <v>445</v>
      </c>
      <c r="BF226" s="347">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49" t="s">
        <v>1002</v>
      </c>
      <c r="BA230" s="316">
        <v>6</v>
      </c>
      <c r="BB230" s="316">
        <v>4</v>
      </c>
      <c r="BC230" s="316">
        <v>2</v>
      </c>
      <c r="BD230" s="316">
        <v>8</v>
      </c>
      <c r="BE230" s="317" t="s">
        <v>977</v>
      </c>
      <c r="BF230" s="318">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02" t="s">
        <v>94</v>
      </c>
      <c r="BA232" s="316">
        <v>8</v>
      </c>
      <c r="BB232" s="316">
        <v>3</v>
      </c>
      <c r="BC232" s="316">
        <v>5</v>
      </c>
      <c r="BD232" s="316">
        <v>7</v>
      </c>
      <c r="BE232" s="317" t="s">
        <v>145</v>
      </c>
      <c r="BF232" s="318">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49" t="s">
        <v>875</v>
      </c>
      <c r="BA233" s="316">
        <v>6</v>
      </c>
      <c r="BB233" s="316">
        <v>4</v>
      </c>
      <c r="BC233" s="316">
        <v>3</v>
      </c>
      <c r="BD233" s="316">
        <v>8</v>
      </c>
      <c r="BE233" s="317" t="s">
        <v>876</v>
      </c>
      <c r="BF233" s="318">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0"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49" t="s">
        <v>964</v>
      </c>
      <c r="BA235" s="316">
        <v>7</v>
      </c>
      <c r="BB235" s="316">
        <v>3</v>
      </c>
      <c r="BC235" s="316">
        <v>4</v>
      </c>
      <c r="BD235" s="316">
        <v>8</v>
      </c>
      <c r="BE235" s="317" t="s">
        <v>965</v>
      </c>
      <c r="BF235" s="318">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49" t="s">
        <v>877</v>
      </c>
      <c r="BA236" s="316">
        <v>5</v>
      </c>
      <c r="BB236" s="316">
        <v>7</v>
      </c>
      <c r="BC236" s="316">
        <v>2</v>
      </c>
      <c r="BD236" s="316">
        <v>9</v>
      </c>
      <c r="BE236" s="317" t="s">
        <v>878</v>
      </c>
      <c r="BF236" s="318">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0" t="s">
        <v>597</v>
      </c>
      <c r="BA237" s="312">
        <v>6</v>
      </c>
      <c r="BB237" s="312">
        <v>3</v>
      </c>
      <c r="BC237" s="312">
        <v>3</v>
      </c>
      <c r="BD237" s="312">
        <v>9</v>
      </c>
      <c r="BE237" s="313" t="s">
        <v>948</v>
      </c>
      <c r="BF237" s="354">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02" t="s">
        <v>947</v>
      </c>
      <c r="BA238" s="316">
        <v>5</v>
      </c>
      <c r="BB238" s="316">
        <v>5</v>
      </c>
      <c r="BC238" s="316">
        <v>3</v>
      </c>
      <c r="BD238" s="316">
        <v>9</v>
      </c>
      <c r="BE238" s="317" t="s">
        <v>146</v>
      </c>
      <c r="BF238" s="318">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49" t="s">
        <v>879</v>
      </c>
      <c r="BA241" s="316">
        <v>6</v>
      </c>
      <c r="BB241" s="316">
        <v>4</v>
      </c>
      <c r="BC241" s="316">
        <v>3</v>
      </c>
      <c r="BD241" s="316">
        <v>8</v>
      </c>
      <c r="BE241" s="317" t="s">
        <v>880</v>
      </c>
      <c r="BF241" s="318">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49" t="s">
        <v>1048</v>
      </c>
      <c r="BA242" s="316">
        <v>3</v>
      </c>
      <c r="BB242" s="316">
        <v>5</v>
      </c>
      <c r="BC242" s="316">
        <v>1</v>
      </c>
      <c r="BD242" s="316">
        <v>10</v>
      </c>
      <c r="BE242" s="317" t="s">
        <v>1049</v>
      </c>
      <c r="BF242" s="318">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0" t="s">
        <v>147</v>
      </c>
      <c r="BA243" s="312">
        <v>5</v>
      </c>
      <c r="BB243" s="312">
        <v>4</v>
      </c>
      <c r="BC243" s="312">
        <v>3</v>
      </c>
      <c r="BD243" s="312">
        <v>8</v>
      </c>
      <c r="BE243" s="313" t="s">
        <v>598</v>
      </c>
      <c r="BF243" s="314">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0" t="s">
        <v>103</v>
      </c>
      <c r="BA244" s="312">
        <v>4</v>
      </c>
      <c r="BB244" s="312">
        <v>5</v>
      </c>
      <c r="BC244" s="312">
        <v>2</v>
      </c>
      <c r="BD244" s="312">
        <v>9</v>
      </c>
      <c r="BE244" s="313" t="s">
        <v>148</v>
      </c>
      <c r="BF244" s="314">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49" t="s">
        <v>966</v>
      </c>
      <c r="BA245" s="316">
        <v>7</v>
      </c>
      <c r="BB245" s="316">
        <v>3</v>
      </c>
      <c r="BC245" s="316">
        <v>4</v>
      </c>
      <c r="BD245" s="316">
        <v>7</v>
      </c>
      <c r="BE245" s="317" t="s">
        <v>1000</v>
      </c>
      <c r="BF245" s="318">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02" t="s">
        <v>93</v>
      </c>
      <c r="BA246" s="316">
        <v>6</v>
      </c>
      <c r="BB246" s="316">
        <v>6</v>
      </c>
      <c r="BC246" s="316">
        <v>3</v>
      </c>
      <c r="BD246" s="316">
        <v>10</v>
      </c>
      <c r="BE246" s="317" t="s">
        <v>149</v>
      </c>
      <c r="BF246" s="318">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49" t="s">
        <v>1028</v>
      </c>
      <c r="BA247" s="316">
        <v>5</v>
      </c>
      <c r="BB247" s="316">
        <v>2</v>
      </c>
      <c r="BC247" s="316">
        <v>3</v>
      </c>
      <c r="BD247" s="316">
        <v>6</v>
      </c>
      <c r="BE247" s="317" t="s">
        <v>1025</v>
      </c>
      <c r="BF247" s="318">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02" t="s">
        <v>98</v>
      </c>
      <c r="BA249" s="316">
        <v>7</v>
      </c>
      <c r="BB249" s="316">
        <v>4</v>
      </c>
      <c r="BC249" s="316">
        <v>4</v>
      </c>
      <c r="BD249" s="316">
        <v>8</v>
      </c>
      <c r="BE249" s="317" t="s">
        <v>150</v>
      </c>
      <c r="BF249" s="318">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02" t="s">
        <v>151</v>
      </c>
      <c r="BA250" s="316">
        <v>5</v>
      </c>
      <c r="BB250" s="316">
        <v>3</v>
      </c>
      <c r="BC250" s="316">
        <v>3</v>
      </c>
      <c r="BD250" s="316">
        <v>6</v>
      </c>
      <c r="BE250" s="317" t="s">
        <v>152</v>
      </c>
      <c r="BF250" s="318">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0" t="s">
        <v>106</v>
      </c>
      <c r="BA252" s="312">
        <v>5</v>
      </c>
      <c r="BB252" s="312">
        <v>6</v>
      </c>
      <c r="BC252" s="312">
        <v>1</v>
      </c>
      <c r="BD252" s="312">
        <v>9</v>
      </c>
      <c r="BE252" s="313" t="s">
        <v>153</v>
      </c>
      <c r="BF252" s="354">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02" t="s">
        <v>881</v>
      </c>
      <c r="BA254" s="316">
        <v>4</v>
      </c>
      <c r="BB254" s="316">
        <v>6</v>
      </c>
      <c r="BC254" s="316">
        <v>1</v>
      </c>
      <c r="BD254" s="316">
        <v>9</v>
      </c>
      <c r="BE254" s="317" t="s">
        <v>155</v>
      </c>
      <c r="BF254" s="318">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15" t="s">
        <v>980</v>
      </c>
      <c r="BA255" s="316">
        <v>4</v>
      </c>
      <c r="BB255" s="316">
        <v>3</v>
      </c>
      <c r="BC255" s="316">
        <v>2</v>
      </c>
      <c r="BD255" s="316">
        <v>8</v>
      </c>
      <c r="BE255" s="317" t="s">
        <v>981</v>
      </c>
      <c r="BF255" s="318">
        <v>110000</v>
      </c>
      <c r="BG255" s="37" t="s">
        <v>989</v>
      </c>
      <c r="BH255" s="37"/>
      <c r="BI255" s="37"/>
      <c r="BJ255" s="37"/>
      <c r="BK255" s="37"/>
      <c r="BL255" s="37"/>
      <c r="BM255" s="37">
        <v>1</v>
      </c>
      <c r="GO255" s="37"/>
    </row>
    <row r="256" spans="51:197" ht="18" hidden="1" customHeight="1" x14ac:dyDescent="0.2">
      <c r="AY256" s="20">
        <f t="shared" si="39"/>
        <v>254</v>
      </c>
      <c r="AZ256" s="300" t="s">
        <v>567</v>
      </c>
      <c r="BA256" s="312">
        <v>8</v>
      </c>
      <c r="BB256" s="312">
        <v>3</v>
      </c>
      <c r="BC256" s="312">
        <v>5</v>
      </c>
      <c r="BD256" s="312">
        <v>7</v>
      </c>
      <c r="BE256" s="313" t="s">
        <v>559</v>
      </c>
      <c r="BF256" s="314">
        <v>250000</v>
      </c>
      <c r="BG256" s="37" t="s">
        <v>990</v>
      </c>
      <c r="BH256" s="37"/>
      <c r="BI256" s="37"/>
      <c r="BJ256" s="37"/>
      <c r="BK256" s="37"/>
      <c r="BL256" s="37"/>
      <c r="BM256" s="37">
        <v>1</v>
      </c>
      <c r="GO256" s="37"/>
    </row>
    <row r="257" spans="51:197" ht="18" hidden="1" customHeight="1" x14ac:dyDescent="0.2">
      <c r="AY257" s="20">
        <f t="shared" si="39"/>
        <v>255</v>
      </c>
      <c r="AZ257" s="349" t="s">
        <v>1031</v>
      </c>
      <c r="BA257" s="312">
        <v>6</v>
      </c>
      <c r="BB257" s="312">
        <v>3</v>
      </c>
      <c r="BC257" s="312">
        <v>3</v>
      </c>
      <c r="BD257" s="312">
        <v>7</v>
      </c>
      <c r="BE257" s="313" t="s">
        <v>1037</v>
      </c>
      <c r="BF257" s="314">
        <v>170000</v>
      </c>
      <c r="BG257" s="37" t="s">
        <v>991</v>
      </c>
      <c r="BH257" s="37"/>
      <c r="BI257" s="37"/>
      <c r="BJ257" s="37"/>
      <c r="BK257" s="37"/>
      <c r="BL257" s="37"/>
      <c r="BM257" s="37">
        <v>1</v>
      </c>
      <c r="GO257" s="37"/>
    </row>
    <row r="258" spans="51:197" ht="18" hidden="1" customHeight="1" x14ac:dyDescent="0.2">
      <c r="AY258" s="20">
        <f t="shared" si="39"/>
        <v>256</v>
      </c>
      <c r="AZ258" s="302" t="s">
        <v>90</v>
      </c>
      <c r="BA258" s="316">
        <v>7</v>
      </c>
      <c r="BB258" s="316">
        <v>2</v>
      </c>
      <c r="BC258" s="316">
        <v>3</v>
      </c>
      <c r="BD258" s="316">
        <v>7</v>
      </c>
      <c r="BE258" s="317" t="s">
        <v>600</v>
      </c>
      <c r="BF258" s="318">
        <v>150000</v>
      </c>
      <c r="BG258" s="37" t="s">
        <v>992</v>
      </c>
      <c r="BH258" s="37"/>
      <c r="BI258" s="37"/>
      <c r="BJ258" s="37"/>
      <c r="BK258" s="37"/>
      <c r="BL258" s="37"/>
      <c r="BM258" s="37">
        <v>1</v>
      </c>
      <c r="GO258" s="37"/>
    </row>
    <row r="259" spans="51:197" ht="18" hidden="1" customHeight="1" x14ac:dyDescent="0.2">
      <c r="AY259" s="20">
        <f t="shared" si="39"/>
        <v>257</v>
      </c>
      <c r="AZ259" s="315" t="s">
        <v>952</v>
      </c>
      <c r="BA259" s="316">
        <v>5</v>
      </c>
      <c r="BB259" s="316">
        <v>5</v>
      </c>
      <c r="BC259" s="316">
        <v>1</v>
      </c>
      <c r="BD259" s="316">
        <v>9</v>
      </c>
      <c r="BE259" s="317" t="s">
        <v>953</v>
      </c>
      <c r="BF259" s="318">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15" t="s">
        <v>978</v>
      </c>
      <c r="BA263" s="316">
        <v>6</v>
      </c>
      <c r="BB263" s="312">
        <v>3</v>
      </c>
      <c r="BC263" s="312">
        <v>3</v>
      </c>
      <c r="BD263" s="312">
        <v>8</v>
      </c>
      <c r="BE263" s="313" t="s">
        <v>979</v>
      </c>
      <c r="BF263" s="314">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15" t="s">
        <v>1046</v>
      </c>
      <c r="BA266" s="316">
        <v>7</v>
      </c>
      <c r="BB266" s="312">
        <v>2</v>
      </c>
      <c r="BC266" s="312">
        <v>3</v>
      </c>
      <c r="BD266" s="312">
        <v>6</v>
      </c>
      <c r="BE266" s="313" t="s">
        <v>1047</v>
      </c>
      <c r="BF266" s="314">
        <v>130000</v>
      </c>
      <c r="BG266" s="37" t="s">
        <v>1027</v>
      </c>
      <c r="BH266" s="37"/>
      <c r="BI266" s="37"/>
      <c r="BJ266" s="37"/>
      <c r="BK266" s="37"/>
      <c r="BL266" s="37"/>
      <c r="BM266" s="37">
        <v>1</v>
      </c>
      <c r="GO266" s="37"/>
    </row>
    <row r="267" spans="51:197" ht="9.9499999999999993" hidden="1" customHeight="1" x14ac:dyDescent="0.2">
      <c r="AY267" s="20">
        <f t="shared" si="39"/>
        <v>265</v>
      </c>
      <c r="AZ267" s="315" t="s">
        <v>882</v>
      </c>
      <c r="BA267" s="350" t="s">
        <v>883</v>
      </c>
      <c r="BB267" s="312" t="s">
        <v>884</v>
      </c>
      <c r="BC267" s="312" t="s">
        <v>885</v>
      </c>
      <c r="BD267" s="312" t="s">
        <v>886</v>
      </c>
      <c r="BE267" s="313" t="s">
        <v>887</v>
      </c>
      <c r="BF267" s="314">
        <v>390000</v>
      </c>
      <c r="BG267" s="37" t="s">
        <v>1032</v>
      </c>
      <c r="BH267" s="37"/>
      <c r="BI267" s="37"/>
      <c r="BJ267" s="37"/>
      <c r="BK267" s="37"/>
      <c r="BL267" s="37"/>
      <c r="BM267" s="37">
        <v>1</v>
      </c>
      <c r="GO267" s="37"/>
    </row>
    <row r="268" spans="51:197" ht="9.9499999999999993" hidden="1" customHeight="1" x14ac:dyDescent="0.2">
      <c r="AY268" s="20">
        <f t="shared" si="39"/>
        <v>266</v>
      </c>
      <c r="AZ268" s="315" t="s">
        <v>969</v>
      </c>
      <c r="BA268" s="316">
        <v>3</v>
      </c>
      <c r="BB268" s="312">
        <v>7</v>
      </c>
      <c r="BC268" s="312">
        <v>2</v>
      </c>
      <c r="BD268" s="312">
        <v>9</v>
      </c>
      <c r="BE268" s="313" t="s">
        <v>970</v>
      </c>
      <c r="BF268" s="314">
        <v>110000</v>
      </c>
      <c r="BG268" s="37" t="s">
        <v>1034</v>
      </c>
      <c r="BH268" s="37"/>
      <c r="BI268" s="37"/>
      <c r="BJ268" s="37"/>
      <c r="BK268" s="37"/>
      <c r="BL268" s="37"/>
      <c r="BM268" s="37">
        <v>1</v>
      </c>
      <c r="GO268" s="189"/>
    </row>
    <row r="269" spans="51:197" ht="9.9499999999999993" hidden="1" customHeight="1" x14ac:dyDescent="0.2">
      <c r="AY269" s="20">
        <f t="shared" si="39"/>
        <v>267</v>
      </c>
      <c r="AZ269" s="315" t="s">
        <v>982</v>
      </c>
      <c r="BA269" s="316">
        <v>6</v>
      </c>
      <c r="BB269" s="312">
        <v>2</v>
      </c>
      <c r="BC269" s="312">
        <v>3</v>
      </c>
      <c r="BD269" s="312">
        <v>7</v>
      </c>
      <c r="BE269" s="313" t="s">
        <v>983</v>
      </c>
      <c r="BF269" s="314">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02" t="s">
        <v>92</v>
      </c>
      <c r="BA271" s="316">
        <v>6</v>
      </c>
      <c r="BB271" s="316">
        <v>4</v>
      </c>
      <c r="BC271" s="316">
        <v>3</v>
      </c>
      <c r="BD271" s="316">
        <v>9</v>
      </c>
      <c r="BE271" s="317" t="s">
        <v>162</v>
      </c>
      <c r="BF271" s="318">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0" t="s">
        <v>570</v>
      </c>
      <c r="BA273" s="312">
        <v>5</v>
      </c>
      <c r="BB273" s="312">
        <v>4</v>
      </c>
      <c r="BC273" s="312">
        <v>3</v>
      </c>
      <c r="BD273" s="312">
        <v>8</v>
      </c>
      <c r="BE273" s="313" t="s">
        <v>548</v>
      </c>
      <c r="BF273" s="314">
        <v>150000</v>
      </c>
      <c r="BG273" s="37" t="s">
        <v>1057</v>
      </c>
      <c r="BH273" s="37"/>
      <c r="BI273" s="37"/>
      <c r="BJ273" s="37"/>
      <c r="BK273" s="37"/>
      <c r="BL273" s="37"/>
      <c r="BM273" s="37">
        <v>1</v>
      </c>
      <c r="GO273" s="23"/>
    </row>
    <row r="274" spans="51:197" ht="9.9499999999999993" hidden="1" customHeight="1" x14ac:dyDescent="0.2">
      <c r="AY274" s="20">
        <f t="shared" si="39"/>
        <v>272</v>
      </c>
      <c r="AZ274" s="349" t="s">
        <v>985</v>
      </c>
      <c r="BA274" s="312">
        <v>6</v>
      </c>
      <c r="BB274" s="312">
        <v>3</v>
      </c>
      <c r="BC274" s="312">
        <v>3</v>
      </c>
      <c r="BD274" s="312">
        <v>8</v>
      </c>
      <c r="BE274" s="313" t="s">
        <v>951</v>
      </c>
      <c r="BF274" s="314">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49" t="s">
        <v>1050</v>
      </c>
      <c r="BA276" s="312">
        <v>5</v>
      </c>
      <c r="BB276" s="312">
        <v>5</v>
      </c>
      <c r="BC276" s="312">
        <v>2</v>
      </c>
      <c r="BD276" s="312">
        <v>9</v>
      </c>
      <c r="BE276" s="313" t="s">
        <v>1051</v>
      </c>
      <c r="BF276" s="314">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5:W18 Y15: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4 Y3: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24" sqref="X24"/>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25"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5</v>
      </c>
      <c r="B2" s="180">
        <f>SUM(AB:AB)</f>
        <v>3</v>
      </c>
      <c r="C2" s="181">
        <f>SUM(AC:AC)</f>
        <v>7</v>
      </c>
      <c r="D2" s="87" t="s">
        <v>630</v>
      </c>
      <c r="E2" s="172">
        <f>SUM(E6:E206)</f>
        <v>22</v>
      </c>
      <c r="F2" s="51" t="s">
        <v>15</v>
      </c>
      <c r="G2" s="170">
        <f>SUM(G7:G206)</f>
        <v>25</v>
      </c>
      <c r="H2" s="171">
        <f>SUM(H7:H206)</f>
        <v>21</v>
      </c>
      <c r="I2" s="51" t="s">
        <v>15</v>
      </c>
      <c r="J2" s="170">
        <f>SUM(J7:J206)</f>
        <v>21</v>
      </c>
      <c r="K2" s="169">
        <f>SUM(K7:K206)</f>
        <v>12</v>
      </c>
      <c r="L2" s="142" t="s">
        <v>15</v>
      </c>
      <c r="M2" s="167">
        <f>SUM(M7:M206)</f>
        <v>13</v>
      </c>
      <c r="N2" s="168">
        <f>SUM(N7:N206)</f>
        <v>9</v>
      </c>
      <c r="O2" s="142" t="s">
        <v>15</v>
      </c>
      <c r="P2" s="167">
        <f>SUM(P7:P206)</f>
        <v>5</v>
      </c>
      <c r="Q2" s="168">
        <f>SUM(Q7:Q206)</f>
        <v>0</v>
      </c>
      <c r="R2" s="142" t="s">
        <v>15</v>
      </c>
      <c r="S2" s="167">
        <f>SUM(S7:S206)</f>
        <v>3</v>
      </c>
      <c r="T2" s="166">
        <f>SUM(T7:T206)/AD2</f>
        <v>20.066666666666666</v>
      </c>
      <c r="U2" s="108" t="s">
        <v>16</v>
      </c>
      <c r="V2" s="68"/>
      <c r="W2" s="60"/>
      <c r="X2" s="60"/>
      <c r="Y2" s="70"/>
      <c r="AD2" s="58">
        <f>IF(A2+B2+C2=0,1,A2+B2+C2)</f>
        <v>15</v>
      </c>
    </row>
    <row r="3" spans="1:30" ht="13.5" thickBot="1" x14ac:dyDescent="0.25">
      <c r="A3" s="182">
        <f>A2/AD2</f>
        <v>0.33333333333333331</v>
      </c>
      <c r="B3" s="183">
        <f>B2/AD2</f>
        <v>0.2</v>
      </c>
      <c r="C3" s="184">
        <f>C2/AD2</f>
        <v>0.46666666666666667</v>
      </c>
      <c r="D3" s="88"/>
      <c r="E3" s="173">
        <f>E2/$AD2</f>
        <v>1.4666666666666666</v>
      </c>
      <c r="F3" s="52" t="s">
        <v>15</v>
      </c>
      <c r="G3" s="174">
        <f>G2/$AD2</f>
        <v>1.6666666666666667</v>
      </c>
      <c r="H3" s="175">
        <f>H2/$AD2</f>
        <v>1.4</v>
      </c>
      <c r="I3" s="118" t="s">
        <v>15</v>
      </c>
      <c r="J3" s="174">
        <f>J2/$AD2</f>
        <v>1.4</v>
      </c>
      <c r="K3" s="176">
        <f>K2/AD2</f>
        <v>0.8</v>
      </c>
      <c r="L3" s="118" t="s">
        <v>15</v>
      </c>
      <c r="M3" s="177">
        <f>M2/AD2</f>
        <v>0.8666666666666667</v>
      </c>
      <c r="N3" s="178">
        <f>N2/AD2</f>
        <v>0.6</v>
      </c>
      <c r="O3" s="52" t="s">
        <v>15</v>
      </c>
      <c r="P3" s="177">
        <f>P2/AD2</f>
        <v>0.33333333333333331</v>
      </c>
      <c r="Q3" s="178">
        <f>Q2/AD2</f>
        <v>0</v>
      </c>
      <c r="R3" s="52" t="s">
        <v>15</v>
      </c>
      <c r="S3" s="177">
        <f>S2/AD2</f>
        <v>0.2</v>
      </c>
      <c r="T3" s="53"/>
      <c r="U3" s="109"/>
      <c r="V3" s="69"/>
      <c r="W3" s="70"/>
      <c r="X3" s="70"/>
      <c r="Y3" s="70"/>
    </row>
    <row r="4" spans="1:30" s="62" customFormat="1" ht="13.5" thickBot="1" x14ac:dyDescent="0.25">
      <c r="A4" s="102"/>
      <c r="B4" s="66"/>
      <c r="C4" s="66"/>
      <c r="D4" s="89"/>
      <c r="E4" s="54"/>
      <c r="F4" s="66"/>
      <c r="G4" s="67"/>
      <c r="H4" s="264"/>
      <c r="I4" s="66"/>
      <c r="J4" s="67"/>
      <c r="K4" s="143"/>
      <c r="L4" s="144"/>
      <c r="M4" s="143"/>
      <c r="N4" s="145"/>
      <c r="O4" s="144"/>
      <c r="P4" s="143"/>
      <c r="Q4" s="145"/>
      <c r="R4" s="144"/>
      <c r="S4" s="143"/>
      <c r="T4" s="54"/>
      <c r="U4" s="55"/>
      <c r="V4" s="57"/>
      <c r="W4" s="57"/>
      <c r="X4" s="57"/>
      <c r="Y4" s="70"/>
    </row>
    <row r="5" spans="1:30" s="96" customFormat="1" ht="12.75" x14ac:dyDescent="0.2">
      <c r="A5" s="419"/>
      <c r="B5" s="421"/>
      <c r="C5" s="420"/>
      <c r="D5" s="93" t="s">
        <v>629</v>
      </c>
      <c r="E5" s="94"/>
      <c r="F5" s="92" t="s">
        <v>6</v>
      </c>
      <c r="G5" s="95"/>
      <c r="H5" s="156"/>
      <c r="I5" s="132" t="s">
        <v>7</v>
      </c>
      <c r="J5" s="131"/>
      <c r="K5" s="134"/>
      <c r="L5" s="135" t="s">
        <v>87</v>
      </c>
      <c r="M5" s="136"/>
      <c r="N5" s="137"/>
      <c r="O5" s="135" t="s">
        <v>86</v>
      </c>
      <c r="P5" s="136"/>
      <c r="Q5" s="137"/>
      <c r="R5" s="135" t="s">
        <v>14</v>
      </c>
      <c r="S5" s="136"/>
      <c r="T5" s="419" t="s">
        <v>627</v>
      </c>
      <c r="U5" s="420"/>
      <c r="V5" s="419" t="s">
        <v>626</v>
      </c>
      <c r="W5" s="420"/>
      <c r="X5" s="226" t="s">
        <v>628</v>
      </c>
      <c r="Y5" s="223"/>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0" customFormat="1" ht="18" customHeight="1" x14ac:dyDescent="0.2">
      <c r="A7" s="104">
        <f>A6+1</f>
        <v>1</v>
      </c>
      <c r="B7" s="417" t="str">
        <f>IF(AA7=1,"won",IF(AB7=1,"tied",IF(AC7=1,"lost","")))</f>
        <v>lost</v>
      </c>
      <c r="C7" s="418"/>
      <c r="D7" s="361" t="s">
        <v>1094</v>
      </c>
      <c r="E7" s="357">
        <v>0</v>
      </c>
      <c r="F7" s="76" t="s">
        <v>15</v>
      </c>
      <c r="G7" s="358">
        <v>2</v>
      </c>
      <c r="H7" s="158">
        <f t="shared" ref="H7:H38" si="0">K7+N7+Q7</f>
        <v>1</v>
      </c>
      <c r="I7" s="76" t="s">
        <v>15</v>
      </c>
      <c r="J7" s="162">
        <f t="shared" ref="J7:J38" si="1">M7+P7+S7</f>
        <v>0</v>
      </c>
      <c r="K7" s="366">
        <v>1</v>
      </c>
      <c r="L7" s="76" t="s">
        <v>15</v>
      </c>
      <c r="M7" s="367"/>
      <c r="N7" s="368"/>
      <c r="O7" s="76" t="s">
        <v>15</v>
      </c>
      <c r="P7" s="367"/>
      <c r="Q7" s="368"/>
      <c r="R7" s="76" t="s">
        <v>15</v>
      </c>
      <c r="S7" s="367"/>
      <c r="T7" s="359">
        <v>11</v>
      </c>
      <c r="U7" s="75" t="s">
        <v>16</v>
      </c>
      <c r="V7" s="359">
        <v>20</v>
      </c>
      <c r="W7" s="221" t="s">
        <v>17</v>
      </c>
      <c r="X7" s="380" t="s">
        <v>1103</v>
      </c>
      <c r="Y7" s="224"/>
      <c r="AA7" s="220" t="b">
        <f>IF(E7&gt;G7,IF(G7&lt;&gt;"",1))</f>
        <v>0</v>
      </c>
      <c r="AB7" s="220" t="b">
        <f>IF(E7=G7,IF(G7&lt;&gt;"",1))</f>
        <v>0</v>
      </c>
      <c r="AC7" s="220">
        <f>IF(E7&lt;G7,IF(E7&lt;&gt;"",1))</f>
        <v>1</v>
      </c>
    </row>
    <row r="8" spans="1:30" s="62" customFormat="1" ht="18" customHeight="1" x14ac:dyDescent="0.2">
      <c r="A8" s="215">
        <f>A7+1</f>
        <v>2</v>
      </c>
      <c r="B8" s="422" t="str">
        <f>IF(AA8=1,"won",IF(AB8=1,"tied",IF(AC8=1,"lost","")))</f>
        <v>won</v>
      </c>
      <c r="C8" s="423"/>
      <c r="D8" s="373" t="s">
        <v>1094</v>
      </c>
      <c r="E8" s="374">
        <v>2</v>
      </c>
      <c r="F8" s="216" t="s">
        <v>15</v>
      </c>
      <c r="G8" s="375">
        <v>0</v>
      </c>
      <c r="H8" s="217">
        <f t="shared" si="0"/>
        <v>2</v>
      </c>
      <c r="I8" s="216" t="s">
        <v>15</v>
      </c>
      <c r="J8" s="218">
        <f t="shared" si="1"/>
        <v>0</v>
      </c>
      <c r="K8" s="376">
        <v>2</v>
      </c>
      <c r="L8" s="216" t="s">
        <v>15</v>
      </c>
      <c r="M8" s="377"/>
      <c r="N8" s="378"/>
      <c r="O8" s="216" t="s">
        <v>15</v>
      </c>
      <c r="P8" s="377"/>
      <c r="Q8" s="378"/>
      <c r="R8" s="216" t="s">
        <v>15</v>
      </c>
      <c r="S8" s="377"/>
      <c r="T8" s="379">
        <v>19</v>
      </c>
      <c r="U8" s="219" t="s">
        <v>16</v>
      </c>
      <c r="V8" s="379">
        <v>30</v>
      </c>
      <c r="W8" s="222" t="s">
        <v>17</v>
      </c>
      <c r="X8" s="381" t="s">
        <v>1103</v>
      </c>
      <c r="Y8" s="224"/>
      <c r="AA8" s="62">
        <f>IF(E8&gt;G8,IF(G8&lt;&gt;"",1))</f>
        <v>1</v>
      </c>
      <c r="AB8" s="62" t="b">
        <f>IF(E8=G8,IF(G8&lt;&gt;"",1))</f>
        <v>0</v>
      </c>
      <c r="AC8" s="62" t="b">
        <f>IF(E8&lt;G8,IF(E8&lt;&gt;"",1))</f>
        <v>0</v>
      </c>
    </row>
    <row r="9" spans="1:30" s="62" customFormat="1" ht="18" customHeight="1" x14ac:dyDescent="0.2">
      <c r="A9" s="104">
        <f t="shared" ref="A9:A72" si="2">A8+1</f>
        <v>3</v>
      </c>
      <c r="B9" s="417" t="str">
        <f t="shared" ref="B9:B72" si="3">IF(AA9=1,"won",IF(AB9=1,"tied",IF(AC9=1,"lost","")))</f>
        <v>tied</v>
      </c>
      <c r="C9" s="418"/>
      <c r="D9" s="361" t="s">
        <v>1095</v>
      </c>
      <c r="E9" s="357">
        <v>2</v>
      </c>
      <c r="F9" s="76" t="s">
        <v>15</v>
      </c>
      <c r="G9" s="358">
        <v>2</v>
      </c>
      <c r="H9" s="158">
        <f t="shared" si="0"/>
        <v>3</v>
      </c>
      <c r="I9" s="76" t="s">
        <v>15</v>
      </c>
      <c r="J9" s="162">
        <f t="shared" si="1"/>
        <v>2</v>
      </c>
      <c r="K9" s="366"/>
      <c r="L9" s="76" t="s">
        <v>15</v>
      </c>
      <c r="M9" s="367">
        <v>1</v>
      </c>
      <c r="N9" s="368">
        <v>3</v>
      </c>
      <c r="O9" s="76" t="s">
        <v>15</v>
      </c>
      <c r="P9" s="367">
        <v>1</v>
      </c>
      <c r="Q9" s="368"/>
      <c r="R9" s="76" t="s">
        <v>15</v>
      </c>
      <c r="S9" s="367"/>
      <c r="T9" s="359">
        <v>19</v>
      </c>
      <c r="U9" s="75" t="s">
        <v>16</v>
      </c>
      <c r="V9" s="359">
        <v>20</v>
      </c>
      <c r="W9" s="221" t="s">
        <v>17</v>
      </c>
      <c r="X9" s="380"/>
      <c r="Y9" s="224"/>
      <c r="AA9" s="62" t="b">
        <f t="shared" ref="AA9:AA72" si="4">IF(E9&gt;G9,IF(G9&lt;&gt;"",1))</f>
        <v>0</v>
      </c>
      <c r="AB9" s="62">
        <f t="shared" ref="AB9:AB72" si="5">IF(E9=G9,IF(G9&lt;&gt;"",1))</f>
        <v>1</v>
      </c>
      <c r="AC9" s="62" t="b">
        <f t="shared" ref="AC9:AC72" si="6">IF(E9&lt;G9,IF(E9&lt;&gt;"",1))</f>
        <v>0</v>
      </c>
    </row>
    <row r="10" spans="1:30" s="62" customFormat="1" ht="18" customHeight="1" x14ac:dyDescent="0.2">
      <c r="A10" s="104">
        <f t="shared" si="2"/>
        <v>4</v>
      </c>
      <c r="B10" s="417" t="str">
        <f t="shared" si="3"/>
        <v>tied</v>
      </c>
      <c r="C10" s="418"/>
      <c r="D10" s="361" t="s">
        <v>1096</v>
      </c>
      <c r="E10" s="357">
        <v>1</v>
      </c>
      <c r="F10" s="76" t="s">
        <v>15</v>
      </c>
      <c r="G10" s="358">
        <v>1</v>
      </c>
      <c r="H10" s="158">
        <f t="shared" si="0"/>
        <v>3</v>
      </c>
      <c r="I10" s="76" t="s">
        <v>15</v>
      </c>
      <c r="J10" s="162">
        <f t="shared" si="1"/>
        <v>2</v>
      </c>
      <c r="K10" s="366">
        <v>1</v>
      </c>
      <c r="L10" s="76" t="s">
        <v>15</v>
      </c>
      <c r="M10" s="367">
        <v>2</v>
      </c>
      <c r="N10" s="368">
        <v>2</v>
      </c>
      <c r="O10" s="76" t="s">
        <v>15</v>
      </c>
      <c r="P10" s="367"/>
      <c r="Q10" s="368"/>
      <c r="R10" s="76" t="s">
        <v>15</v>
      </c>
      <c r="S10" s="367"/>
      <c r="T10" s="359">
        <v>21</v>
      </c>
      <c r="U10" s="75" t="s">
        <v>16</v>
      </c>
      <c r="V10" s="359">
        <v>20</v>
      </c>
      <c r="W10" s="221" t="s">
        <v>17</v>
      </c>
      <c r="X10" s="380"/>
      <c r="Y10" s="224"/>
      <c r="AA10" s="62" t="b">
        <f t="shared" si="4"/>
        <v>0</v>
      </c>
      <c r="AB10" s="62">
        <f t="shared" si="5"/>
        <v>1</v>
      </c>
      <c r="AC10" s="62" t="b">
        <f t="shared" si="6"/>
        <v>0</v>
      </c>
    </row>
    <row r="11" spans="1:30" s="62" customFormat="1" ht="18" customHeight="1" x14ac:dyDescent="0.2">
      <c r="A11" s="104">
        <f t="shared" si="2"/>
        <v>5</v>
      </c>
      <c r="B11" s="417" t="str">
        <f t="shared" si="3"/>
        <v>won</v>
      </c>
      <c r="C11" s="418"/>
      <c r="D11" s="361" t="s">
        <v>1097</v>
      </c>
      <c r="E11" s="357">
        <v>2</v>
      </c>
      <c r="F11" s="76" t="s">
        <v>15</v>
      </c>
      <c r="G11" s="358">
        <v>0</v>
      </c>
      <c r="H11" s="158">
        <f t="shared" si="0"/>
        <v>0</v>
      </c>
      <c r="I11" s="76" t="s">
        <v>15</v>
      </c>
      <c r="J11" s="162">
        <f t="shared" si="1"/>
        <v>0</v>
      </c>
      <c r="K11" s="366"/>
      <c r="L11" s="76" t="s">
        <v>15</v>
      </c>
      <c r="M11" s="367"/>
      <c r="N11" s="368"/>
      <c r="O11" s="76" t="s">
        <v>15</v>
      </c>
      <c r="P11" s="367"/>
      <c r="Q11" s="368"/>
      <c r="R11" s="76" t="s">
        <v>15</v>
      </c>
      <c r="S11" s="367"/>
      <c r="T11" s="359">
        <v>17</v>
      </c>
      <c r="U11" s="75" t="s">
        <v>16</v>
      </c>
      <c r="V11" s="359">
        <v>60</v>
      </c>
      <c r="W11" s="221" t="s">
        <v>17</v>
      </c>
      <c r="X11" s="380" t="s">
        <v>1104</v>
      </c>
      <c r="Y11" s="224"/>
      <c r="AA11" s="62">
        <f t="shared" si="4"/>
        <v>1</v>
      </c>
      <c r="AB11" s="62" t="b">
        <f t="shared" si="5"/>
        <v>0</v>
      </c>
      <c r="AC11" s="62" t="b">
        <f t="shared" si="6"/>
        <v>0</v>
      </c>
    </row>
    <row r="12" spans="1:30" s="62" customFormat="1" ht="18" customHeight="1" x14ac:dyDescent="0.2">
      <c r="A12" s="104">
        <f t="shared" si="2"/>
        <v>6</v>
      </c>
      <c r="B12" s="417" t="str">
        <f t="shared" si="3"/>
        <v>tied</v>
      </c>
      <c r="C12" s="418"/>
      <c r="D12" s="361" t="s">
        <v>1098</v>
      </c>
      <c r="E12" s="357">
        <v>2</v>
      </c>
      <c r="F12" s="76" t="s">
        <v>15</v>
      </c>
      <c r="G12" s="358">
        <v>2</v>
      </c>
      <c r="H12" s="158">
        <f t="shared" si="0"/>
        <v>1</v>
      </c>
      <c r="I12" s="76" t="s">
        <v>15</v>
      </c>
      <c r="J12" s="162">
        <f t="shared" si="1"/>
        <v>0</v>
      </c>
      <c r="K12" s="366">
        <v>1</v>
      </c>
      <c r="L12" s="76" t="s">
        <v>15</v>
      </c>
      <c r="M12" s="367"/>
      <c r="N12" s="368"/>
      <c r="O12" s="76" t="s">
        <v>15</v>
      </c>
      <c r="P12" s="367"/>
      <c r="Q12" s="368"/>
      <c r="R12" s="76" t="s">
        <v>15</v>
      </c>
      <c r="S12" s="367"/>
      <c r="T12" s="359">
        <v>19</v>
      </c>
      <c r="U12" s="75" t="s">
        <v>16</v>
      </c>
      <c r="V12" s="359">
        <v>20</v>
      </c>
      <c r="W12" s="221" t="s">
        <v>17</v>
      </c>
      <c r="X12" s="380" t="s">
        <v>1105</v>
      </c>
      <c r="Y12" s="224"/>
      <c r="AA12" s="62" t="b">
        <f t="shared" si="4"/>
        <v>0</v>
      </c>
      <c r="AB12" s="62">
        <f t="shared" si="5"/>
        <v>1</v>
      </c>
      <c r="AC12" s="62" t="b">
        <f t="shared" si="6"/>
        <v>0</v>
      </c>
    </row>
    <row r="13" spans="1:30" s="62" customFormat="1" ht="18" customHeight="1" x14ac:dyDescent="0.2">
      <c r="A13" s="104">
        <f t="shared" si="2"/>
        <v>7</v>
      </c>
      <c r="B13" s="417" t="str">
        <f t="shared" si="3"/>
        <v>lost</v>
      </c>
      <c r="C13" s="418"/>
      <c r="D13" s="361" t="s">
        <v>1095</v>
      </c>
      <c r="E13" s="357">
        <v>3</v>
      </c>
      <c r="F13" s="76" t="s">
        <v>15</v>
      </c>
      <c r="G13" s="358">
        <v>4</v>
      </c>
      <c r="H13" s="158">
        <f t="shared" si="0"/>
        <v>1</v>
      </c>
      <c r="I13" s="76" t="s">
        <v>15</v>
      </c>
      <c r="J13" s="162">
        <f t="shared" si="1"/>
        <v>0</v>
      </c>
      <c r="K13" s="366"/>
      <c r="L13" s="76" t="s">
        <v>15</v>
      </c>
      <c r="M13" s="367"/>
      <c r="N13" s="368">
        <v>1</v>
      </c>
      <c r="O13" s="76" t="s">
        <v>15</v>
      </c>
      <c r="P13" s="367"/>
      <c r="Q13" s="368"/>
      <c r="R13" s="76" t="s">
        <v>15</v>
      </c>
      <c r="S13" s="367"/>
      <c r="T13" s="359">
        <v>16</v>
      </c>
      <c r="U13" s="75" t="s">
        <v>16</v>
      </c>
      <c r="V13" s="359">
        <v>30</v>
      </c>
      <c r="W13" s="221" t="s">
        <v>17</v>
      </c>
      <c r="X13" s="380" t="s">
        <v>1106</v>
      </c>
      <c r="Y13" s="224"/>
      <c r="AA13" s="62" t="b">
        <f t="shared" si="4"/>
        <v>0</v>
      </c>
      <c r="AB13" s="62" t="b">
        <f t="shared" si="5"/>
        <v>0</v>
      </c>
      <c r="AC13" s="62">
        <f t="shared" si="6"/>
        <v>1</v>
      </c>
    </row>
    <row r="14" spans="1:30" s="62" customFormat="1" ht="18" customHeight="1" x14ac:dyDescent="0.2">
      <c r="A14" s="104">
        <f t="shared" si="2"/>
        <v>8</v>
      </c>
      <c r="B14" s="417" t="str">
        <f t="shared" si="3"/>
        <v>lost</v>
      </c>
      <c r="C14" s="418"/>
      <c r="D14" s="361" t="s">
        <v>1099</v>
      </c>
      <c r="E14" s="357">
        <v>1</v>
      </c>
      <c r="F14" s="76" t="s">
        <v>15</v>
      </c>
      <c r="G14" s="358">
        <v>3</v>
      </c>
      <c r="H14" s="158">
        <f t="shared" si="0"/>
        <v>1</v>
      </c>
      <c r="I14" s="76" t="s">
        <v>15</v>
      </c>
      <c r="J14" s="162">
        <f t="shared" si="1"/>
        <v>1</v>
      </c>
      <c r="K14" s="366">
        <v>1</v>
      </c>
      <c r="L14" s="76" t="s">
        <v>15</v>
      </c>
      <c r="M14" s="367">
        <v>1</v>
      </c>
      <c r="N14" s="368"/>
      <c r="O14" s="76" t="s">
        <v>15</v>
      </c>
      <c r="P14" s="367"/>
      <c r="Q14" s="368"/>
      <c r="R14" s="76" t="s">
        <v>15</v>
      </c>
      <c r="S14" s="367"/>
      <c r="T14" s="359">
        <v>24</v>
      </c>
      <c r="U14" s="75" t="s">
        <v>16</v>
      </c>
      <c r="V14" s="359">
        <v>20</v>
      </c>
      <c r="W14" s="221" t="s">
        <v>17</v>
      </c>
      <c r="X14" s="380" t="s">
        <v>1107</v>
      </c>
      <c r="Y14" s="224"/>
      <c r="AA14" s="62" t="b">
        <f t="shared" si="4"/>
        <v>0</v>
      </c>
      <c r="AB14" s="62" t="b">
        <f t="shared" si="5"/>
        <v>0</v>
      </c>
      <c r="AC14" s="62">
        <f t="shared" si="6"/>
        <v>1</v>
      </c>
    </row>
    <row r="15" spans="1:30" s="62" customFormat="1" ht="18" customHeight="1" x14ac:dyDescent="0.2">
      <c r="A15" s="104">
        <f t="shared" si="2"/>
        <v>9</v>
      </c>
      <c r="B15" s="417" t="str">
        <f t="shared" si="3"/>
        <v>lost</v>
      </c>
      <c r="C15" s="418"/>
      <c r="D15" s="361" t="s">
        <v>1100</v>
      </c>
      <c r="E15" s="357">
        <v>0</v>
      </c>
      <c r="F15" s="76" t="s">
        <v>15</v>
      </c>
      <c r="G15" s="358">
        <v>3</v>
      </c>
      <c r="H15" s="158">
        <f t="shared" si="0"/>
        <v>1</v>
      </c>
      <c r="I15" s="76" t="s">
        <v>15</v>
      </c>
      <c r="J15" s="162">
        <f t="shared" si="1"/>
        <v>5</v>
      </c>
      <c r="K15" s="366">
        <v>1</v>
      </c>
      <c r="L15" s="76" t="s">
        <v>15</v>
      </c>
      <c r="M15" s="367">
        <v>3</v>
      </c>
      <c r="N15" s="368"/>
      <c r="O15" s="76" t="s">
        <v>15</v>
      </c>
      <c r="P15" s="367">
        <v>1</v>
      </c>
      <c r="Q15" s="368"/>
      <c r="R15" s="76" t="s">
        <v>15</v>
      </c>
      <c r="S15" s="367">
        <v>1</v>
      </c>
      <c r="T15" s="359">
        <v>24</v>
      </c>
      <c r="U15" s="75" t="s">
        <v>16</v>
      </c>
      <c r="V15" s="359">
        <v>50</v>
      </c>
      <c r="W15" s="221" t="s">
        <v>17</v>
      </c>
      <c r="X15" s="380" t="s">
        <v>1108</v>
      </c>
      <c r="Y15" s="224"/>
      <c r="AA15" s="62" t="b">
        <f t="shared" si="4"/>
        <v>0</v>
      </c>
      <c r="AB15" s="62" t="b">
        <f t="shared" si="5"/>
        <v>0</v>
      </c>
      <c r="AC15" s="62">
        <f t="shared" si="6"/>
        <v>1</v>
      </c>
    </row>
    <row r="16" spans="1:30" s="62" customFormat="1" ht="18" customHeight="1" x14ac:dyDescent="0.2">
      <c r="A16" s="104">
        <f t="shared" si="2"/>
        <v>10</v>
      </c>
      <c r="B16" s="417" t="str">
        <f t="shared" si="3"/>
        <v>won</v>
      </c>
      <c r="C16" s="418"/>
      <c r="D16" s="361" t="s">
        <v>1101</v>
      </c>
      <c r="E16" s="357">
        <v>3</v>
      </c>
      <c r="F16" s="76" t="s">
        <v>15</v>
      </c>
      <c r="G16" s="358">
        <v>0</v>
      </c>
      <c r="H16" s="158">
        <f t="shared" si="0"/>
        <v>1</v>
      </c>
      <c r="I16" s="76" t="s">
        <v>15</v>
      </c>
      <c r="J16" s="162">
        <f t="shared" si="1"/>
        <v>2</v>
      </c>
      <c r="K16" s="366"/>
      <c r="L16" s="76" t="s">
        <v>15</v>
      </c>
      <c r="M16" s="367">
        <v>1</v>
      </c>
      <c r="N16" s="368">
        <v>1</v>
      </c>
      <c r="O16" s="76" t="s">
        <v>15</v>
      </c>
      <c r="P16" s="367"/>
      <c r="Q16" s="368"/>
      <c r="R16" s="76" t="s">
        <v>15</v>
      </c>
      <c r="S16" s="367">
        <v>1</v>
      </c>
      <c r="T16" s="359">
        <v>20</v>
      </c>
      <c r="U16" s="75" t="s">
        <v>16</v>
      </c>
      <c r="V16" s="359">
        <v>30</v>
      </c>
      <c r="W16" s="221" t="s">
        <v>17</v>
      </c>
      <c r="X16" s="380" t="s">
        <v>1103</v>
      </c>
      <c r="Y16" s="224"/>
      <c r="AA16" s="62">
        <f t="shared" si="4"/>
        <v>1</v>
      </c>
      <c r="AB16" s="62" t="b">
        <f t="shared" si="5"/>
        <v>0</v>
      </c>
      <c r="AC16" s="62" t="b">
        <f t="shared" si="6"/>
        <v>0</v>
      </c>
    </row>
    <row r="17" spans="1:29" s="62" customFormat="1" ht="18" customHeight="1" x14ac:dyDescent="0.2">
      <c r="A17" s="104">
        <f t="shared" si="2"/>
        <v>11</v>
      </c>
      <c r="B17" s="417" t="str">
        <f t="shared" si="3"/>
        <v>lost</v>
      </c>
      <c r="C17" s="418"/>
      <c r="D17" s="361" t="s">
        <v>1102</v>
      </c>
      <c r="E17" s="357">
        <v>1</v>
      </c>
      <c r="F17" s="76" t="s">
        <v>15</v>
      </c>
      <c r="G17" s="358">
        <v>2</v>
      </c>
      <c r="H17" s="158">
        <f t="shared" si="0"/>
        <v>4</v>
      </c>
      <c r="I17" s="76" t="s">
        <v>15</v>
      </c>
      <c r="J17" s="162">
        <f t="shared" si="1"/>
        <v>1</v>
      </c>
      <c r="K17" s="366">
        <v>2</v>
      </c>
      <c r="L17" s="76" t="s">
        <v>15</v>
      </c>
      <c r="M17" s="367">
        <v>1</v>
      </c>
      <c r="N17" s="368">
        <v>2</v>
      </c>
      <c r="O17" s="76" t="s">
        <v>15</v>
      </c>
      <c r="P17" s="367"/>
      <c r="Q17" s="368"/>
      <c r="R17" s="76" t="s">
        <v>15</v>
      </c>
      <c r="S17" s="367"/>
      <c r="T17" s="359">
        <v>17</v>
      </c>
      <c r="U17" s="75" t="s">
        <v>16</v>
      </c>
      <c r="V17" s="359">
        <v>60</v>
      </c>
      <c r="W17" s="221" t="s">
        <v>17</v>
      </c>
      <c r="X17" s="380"/>
      <c r="Y17" s="224"/>
      <c r="AA17" s="62" t="b">
        <f t="shared" si="4"/>
        <v>0</v>
      </c>
      <c r="AB17" s="62" t="b">
        <f t="shared" si="5"/>
        <v>0</v>
      </c>
      <c r="AC17" s="62">
        <f t="shared" si="6"/>
        <v>1</v>
      </c>
    </row>
    <row r="18" spans="1:29" s="62" customFormat="1" ht="18" customHeight="1" x14ac:dyDescent="0.2">
      <c r="A18" s="104">
        <f t="shared" si="2"/>
        <v>12</v>
      </c>
      <c r="B18" s="417" t="str">
        <f t="shared" si="3"/>
        <v>lost</v>
      </c>
      <c r="C18" s="418"/>
      <c r="D18" s="361" t="s">
        <v>1095</v>
      </c>
      <c r="E18" s="357">
        <v>0</v>
      </c>
      <c r="F18" s="76" t="s">
        <v>15</v>
      </c>
      <c r="G18" s="358">
        <v>3</v>
      </c>
      <c r="H18" s="158">
        <f t="shared" si="0"/>
        <v>0</v>
      </c>
      <c r="I18" s="76" t="s">
        <v>15</v>
      </c>
      <c r="J18" s="162">
        <f t="shared" si="1"/>
        <v>3</v>
      </c>
      <c r="K18" s="366"/>
      <c r="L18" s="76" t="s">
        <v>15</v>
      </c>
      <c r="M18" s="367">
        <v>2</v>
      </c>
      <c r="N18" s="368"/>
      <c r="O18" s="76" t="s">
        <v>15</v>
      </c>
      <c r="P18" s="367">
        <v>1</v>
      </c>
      <c r="Q18" s="368"/>
      <c r="R18" s="76" t="s">
        <v>15</v>
      </c>
      <c r="S18" s="367"/>
      <c r="T18" s="359">
        <v>22</v>
      </c>
      <c r="U18" s="75" t="s">
        <v>16</v>
      </c>
      <c r="V18" s="359">
        <v>60</v>
      </c>
      <c r="W18" s="221" t="s">
        <v>17</v>
      </c>
      <c r="X18" s="380"/>
      <c r="Y18" s="224"/>
      <c r="AA18" s="62" t="b">
        <f t="shared" si="4"/>
        <v>0</v>
      </c>
      <c r="AB18" s="62" t="b">
        <f t="shared" si="5"/>
        <v>0</v>
      </c>
      <c r="AC18" s="62">
        <f t="shared" si="6"/>
        <v>1</v>
      </c>
    </row>
    <row r="19" spans="1:29" s="62" customFormat="1" ht="18" customHeight="1" x14ac:dyDescent="0.2">
      <c r="A19" s="104">
        <f t="shared" si="2"/>
        <v>13</v>
      </c>
      <c r="B19" s="417" t="str">
        <f t="shared" si="3"/>
        <v>lost</v>
      </c>
      <c r="C19" s="418"/>
      <c r="D19" s="361" t="s">
        <v>1100</v>
      </c>
      <c r="E19" s="357">
        <v>1</v>
      </c>
      <c r="F19" s="76" t="s">
        <v>15</v>
      </c>
      <c r="G19" s="358">
        <v>2</v>
      </c>
      <c r="H19" s="158">
        <f t="shared" si="0"/>
        <v>1</v>
      </c>
      <c r="I19" s="76" t="s">
        <v>15</v>
      </c>
      <c r="J19" s="162">
        <f t="shared" si="1"/>
        <v>4</v>
      </c>
      <c r="K19" s="366">
        <v>1</v>
      </c>
      <c r="L19" s="76" t="s">
        <v>15</v>
      </c>
      <c r="M19" s="367">
        <v>1</v>
      </c>
      <c r="N19" s="368"/>
      <c r="O19" s="76" t="s">
        <v>15</v>
      </c>
      <c r="P19" s="367">
        <v>2</v>
      </c>
      <c r="Q19" s="368"/>
      <c r="R19" s="76" t="s">
        <v>15</v>
      </c>
      <c r="S19" s="367">
        <v>1</v>
      </c>
      <c r="T19" s="359">
        <v>38</v>
      </c>
      <c r="U19" s="75" t="s">
        <v>16</v>
      </c>
      <c r="V19" s="359">
        <v>40</v>
      </c>
      <c r="W19" s="221" t="s">
        <v>17</v>
      </c>
      <c r="X19" s="380" t="s">
        <v>1109</v>
      </c>
      <c r="Y19" s="224"/>
      <c r="AA19" s="62" t="b">
        <f t="shared" si="4"/>
        <v>0</v>
      </c>
      <c r="AB19" s="62" t="b">
        <f t="shared" si="5"/>
        <v>0</v>
      </c>
      <c r="AC19" s="62">
        <f t="shared" si="6"/>
        <v>1</v>
      </c>
    </row>
    <row r="20" spans="1:29" s="62" customFormat="1" ht="18" customHeight="1" x14ac:dyDescent="0.2">
      <c r="A20" s="104">
        <f t="shared" si="2"/>
        <v>14</v>
      </c>
      <c r="B20" s="417" t="str">
        <f t="shared" si="3"/>
        <v>won</v>
      </c>
      <c r="C20" s="418"/>
      <c r="D20" s="90" t="s">
        <v>1110</v>
      </c>
      <c r="E20" s="1">
        <v>2</v>
      </c>
      <c r="F20" s="76" t="s">
        <v>15</v>
      </c>
      <c r="G20" s="2">
        <v>0</v>
      </c>
      <c r="H20" s="158">
        <f t="shared" si="0"/>
        <v>1</v>
      </c>
      <c r="I20" s="76" t="s">
        <v>15</v>
      </c>
      <c r="J20" s="162">
        <f t="shared" si="1"/>
        <v>0</v>
      </c>
      <c r="K20" s="153">
        <v>1</v>
      </c>
      <c r="L20" s="76" t="s">
        <v>15</v>
      </c>
      <c r="M20" s="154"/>
      <c r="N20" s="155"/>
      <c r="O20" s="76" t="s">
        <v>15</v>
      </c>
      <c r="P20" s="154"/>
      <c r="Q20" s="155"/>
      <c r="R20" s="76" t="s">
        <v>15</v>
      </c>
      <c r="S20" s="154"/>
      <c r="T20" s="3">
        <v>21</v>
      </c>
      <c r="U20" s="75" t="s">
        <v>16</v>
      </c>
      <c r="V20" s="3">
        <v>50</v>
      </c>
      <c r="W20" s="221" t="s">
        <v>17</v>
      </c>
      <c r="X20" s="263"/>
      <c r="Y20" s="224"/>
      <c r="AA20" s="62">
        <f t="shared" si="4"/>
        <v>1</v>
      </c>
      <c r="AB20" s="62" t="b">
        <f t="shared" si="5"/>
        <v>0</v>
      </c>
      <c r="AC20" s="62" t="b">
        <f t="shared" si="6"/>
        <v>0</v>
      </c>
    </row>
    <row r="21" spans="1:29" s="62" customFormat="1" ht="18" customHeight="1" x14ac:dyDescent="0.2">
      <c r="A21" s="104">
        <f t="shared" si="2"/>
        <v>15</v>
      </c>
      <c r="B21" s="417" t="str">
        <f t="shared" si="3"/>
        <v>won</v>
      </c>
      <c r="C21" s="418"/>
      <c r="D21" s="90" t="s">
        <v>1111</v>
      </c>
      <c r="E21" s="1">
        <v>2</v>
      </c>
      <c r="F21" s="76" t="s">
        <v>15</v>
      </c>
      <c r="G21" s="2">
        <v>1</v>
      </c>
      <c r="H21" s="158">
        <f t="shared" si="0"/>
        <v>1</v>
      </c>
      <c r="I21" s="76" t="s">
        <v>15</v>
      </c>
      <c r="J21" s="162">
        <f t="shared" si="1"/>
        <v>1</v>
      </c>
      <c r="K21" s="153">
        <v>1</v>
      </c>
      <c r="L21" s="76" t="s">
        <v>15</v>
      </c>
      <c r="M21" s="154">
        <v>1</v>
      </c>
      <c r="N21" s="155"/>
      <c r="O21" s="76" t="s">
        <v>15</v>
      </c>
      <c r="P21" s="154"/>
      <c r="Q21" s="155"/>
      <c r="R21" s="76" t="s">
        <v>15</v>
      </c>
      <c r="S21" s="154"/>
      <c r="T21" s="3">
        <v>13</v>
      </c>
      <c r="U21" s="75" t="s">
        <v>16</v>
      </c>
      <c r="V21" s="3">
        <v>60</v>
      </c>
      <c r="W21" s="221" t="s">
        <v>17</v>
      </c>
      <c r="X21" s="263" t="s">
        <v>1104</v>
      </c>
      <c r="Y21" s="224"/>
      <c r="AA21" s="62">
        <f t="shared" si="4"/>
        <v>1</v>
      </c>
      <c r="AB21" s="62" t="b">
        <f t="shared" si="5"/>
        <v>0</v>
      </c>
      <c r="AC21" s="62" t="b">
        <f t="shared" si="6"/>
        <v>0</v>
      </c>
    </row>
    <row r="22" spans="1:29" s="62" customFormat="1" ht="18" customHeight="1" x14ac:dyDescent="0.2">
      <c r="A22" s="104">
        <f t="shared" si="2"/>
        <v>16</v>
      </c>
      <c r="B22" s="417" t="str">
        <f t="shared" si="3"/>
        <v/>
      </c>
      <c r="C22" s="418"/>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1" t="s">
        <v>17</v>
      </c>
      <c r="X22" s="263"/>
      <c r="Y22" s="224"/>
      <c r="AA22" s="62" t="b">
        <f t="shared" si="4"/>
        <v>0</v>
      </c>
      <c r="AB22" s="62" t="b">
        <f t="shared" si="5"/>
        <v>0</v>
      </c>
      <c r="AC22" s="62" t="b">
        <f t="shared" si="6"/>
        <v>0</v>
      </c>
    </row>
    <row r="23" spans="1:29" s="62" customFormat="1" ht="18" customHeight="1" x14ac:dyDescent="0.2">
      <c r="A23" s="104">
        <f t="shared" si="2"/>
        <v>17</v>
      </c>
      <c r="B23" s="417" t="str">
        <f t="shared" si="3"/>
        <v/>
      </c>
      <c r="C23" s="418"/>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1" t="s">
        <v>17</v>
      </c>
      <c r="X23" s="263"/>
      <c r="Y23" s="224"/>
      <c r="AA23" s="62" t="b">
        <f t="shared" si="4"/>
        <v>0</v>
      </c>
      <c r="AB23" s="62" t="b">
        <f t="shared" si="5"/>
        <v>0</v>
      </c>
      <c r="AC23" s="62" t="b">
        <f t="shared" si="6"/>
        <v>0</v>
      </c>
    </row>
    <row r="24" spans="1:29" s="62" customFormat="1" ht="18" customHeight="1" x14ac:dyDescent="0.2">
      <c r="A24" s="104">
        <f t="shared" si="2"/>
        <v>18</v>
      </c>
      <c r="B24" s="417" t="str">
        <f t="shared" si="3"/>
        <v/>
      </c>
      <c r="C24" s="418"/>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1" t="s">
        <v>17</v>
      </c>
      <c r="X24" s="263"/>
      <c r="Y24" s="224"/>
      <c r="AA24" s="62" t="b">
        <f t="shared" si="4"/>
        <v>0</v>
      </c>
      <c r="AB24" s="62" t="b">
        <f t="shared" si="5"/>
        <v>0</v>
      </c>
      <c r="AC24" s="62" t="b">
        <f t="shared" si="6"/>
        <v>0</v>
      </c>
    </row>
    <row r="25" spans="1:29" s="62" customFormat="1" ht="18" customHeight="1" x14ac:dyDescent="0.2">
      <c r="A25" s="104">
        <f t="shared" si="2"/>
        <v>19</v>
      </c>
      <c r="B25" s="417" t="str">
        <f t="shared" si="3"/>
        <v/>
      </c>
      <c r="C25" s="418"/>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1" t="s">
        <v>17</v>
      </c>
      <c r="X25" s="263"/>
      <c r="Y25" s="224"/>
      <c r="AA25" s="62" t="b">
        <f t="shared" si="4"/>
        <v>0</v>
      </c>
      <c r="AB25" s="62" t="b">
        <f t="shared" si="5"/>
        <v>0</v>
      </c>
      <c r="AC25" s="62" t="b">
        <f t="shared" si="6"/>
        <v>0</v>
      </c>
    </row>
    <row r="26" spans="1:29" s="62" customFormat="1" ht="18" customHeight="1" x14ac:dyDescent="0.2">
      <c r="A26" s="104">
        <f t="shared" si="2"/>
        <v>20</v>
      </c>
      <c r="B26" s="417" t="str">
        <f t="shared" si="3"/>
        <v/>
      </c>
      <c r="C26" s="418"/>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1" t="s">
        <v>17</v>
      </c>
      <c r="X26" s="263"/>
      <c r="Y26" s="224"/>
      <c r="AA26" s="62" t="b">
        <f t="shared" si="4"/>
        <v>0</v>
      </c>
      <c r="AB26" s="62" t="b">
        <f t="shared" si="5"/>
        <v>0</v>
      </c>
      <c r="AC26" s="62" t="b">
        <f t="shared" si="6"/>
        <v>0</v>
      </c>
    </row>
    <row r="27" spans="1:29" s="62" customFormat="1" ht="18" customHeight="1" x14ac:dyDescent="0.2">
      <c r="A27" s="104">
        <f t="shared" si="2"/>
        <v>21</v>
      </c>
      <c r="B27" s="417" t="str">
        <f t="shared" si="3"/>
        <v/>
      </c>
      <c r="C27" s="418"/>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1" t="s">
        <v>17</v>
      </c>
      <c r="X27" s="263"/>
      <c r="Y27" s="224"/>
      <c r="AA27" s="62" t="b">
        <f t="shared" si="4"/>
        <v>0</v>
      </c>
      <c r="AB27" s="62" t="b">
        <f t="shared" si="5"/>
        <v>0</v>
      </c>
      <c r="AC27" s="62" t="b">
        <f t="shared" si="6"/>
        <v>0</v>
      </c>
    </row>
    <row r="28" spans="1:29" s="62" customFormat="1" ht="18" customHeight="1" x14ac:dyDescent="0.2">
      <c r="A28" s="104">
        <f t="shared" si="2"/>
        <v>22</v>
      </c>
      <c r="B28" s="417" t="str">
        <f t="shared" si="3"/>
        <v/>
      </c>
      <c r="C28" s="418"/>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1" t="s">
        <v>17</v>
      </c>
      <c r="X28" s="263"/>
      <c r="Y28" s="224"/>
      <c r="AA28" s="62" t="b">
        <f t="shared" si="4"/>
        <v>0</v>
      </c>
      <c r="AB28" s="62" t="b">
        <f t="shared" si="5"/>
        <v>0</v>
      </c>
      <c r="AC28" s="62" t="b">
        <f t="shared" si="6"/>
        <v>0</v>
      </c>
    </row>
    <row r="29" spans="1:29" s="62" customFormat="1" ht="18" customHeight="1" x14ac:dyDescent="0.2">
      <c r="A29" s="104">
        <f t="shared" si="2"/>
        <v>23</v>
      </c>
      <c r="B29" s="417" t="str">
        <f t="shared" si="3"/>
        <v/>
      </c>
      <c r="C29" s="418"/>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1" t="s">
        <v>17</v>
      </c>
      <c r="X29" s="263"/>
      <c r="Y29" s="224"/>
      <c r="AA29" s="62" t="b">
        <f t="shared" si="4"/>
        <v>0</v>
      </c>
      <c r="AB29" s="62" t="b">
        <f t="shared" si="5"/>
        <v>0</v>
      </c>
      <c r="AC29" s="62" t="b">
        <f t="shared" si="6"/>
        <v>0</v>
      </c>
    </row>
    <row r="30" spans="1:29" s="62" customFormat="1" ht="18" customHeight="1" x14ac:dyDescent="0.2">
      <c r="A30" s="104">
        <f t="shared" si="2"/>
        <v>24</v>
      </c>
      <c r="B30" s="417" t="str">
        <f t="shared" si="3"/>
        <v/>
      </c>
      <c r="C30" s="418"/>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1" t="s">
        <v>17</v>
      </c>
      <c r="X30" s="263"/>
      <c r="Y30" s="224"/>
      <c r="AA30" s="62" t="b">
        <f t="shared" si="4"/>
        <v>0</v>
      </c>
      <c r="AB30" s="62" t="b">
        <f t="shared" si="5"/>
        <v>0</v>
      </c>
      <c r="AC30" s="62" t="b">
        <f t="shared" si="6"/>
        <v>0</v>
      </c>
    </row>
    <row r="31" spans="1:29" s="62" customFormat="1" ht="18" customHeight="1" x14ac:dyDescent="0.2">
      <c r="A31" s="104">
        <f t="shared" si="2"/>
        <v>25</v>
      </c>
      <c r="B31" s="417" t="str">
        <f t="shared" si="3"/>
        <v/>
      </c>
      <c r="C31" s="418"/>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1" t="s">
        <v>17</v>
      </c>
      <c r="X31" s="263"/>
      <c r="Y31" s="224"/>
      <c r="AA31" s="62" t="b">
        <f t="shared" si="4"/>
        <v>0</v>
      </c>
      <c r="AB31" s="62" t="b">
        <f t="shared" si="5"/>
        <v>0</v>
      </c>
      <c r="AC31" s="62" t="b">
        <f t="shared" si="6"/>
        <v>0</v>
      </c>
    </row>
    <row r="32" spans="1:29" s="62" customFormat="1" ht="18" customHeight="1" x14ac:dyDescent="0.2">
      <c r="A32" s="104">
        <f t="shared" si="2"/>
        <v>26</v>
      </c>
      <c r="B32" s="417" t="str">
        <f t="shared" si="3"/>
        <v/>
      </c>
      <c r="C32" s="418"/>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1" t="s">
        <v>17</v>
      </c>
      <c r="X32" s="263"/>
      <c r="Y32" s="224"/>
      <c r="AA32" s="62" t="b">
        <f t="shared" si="4"/>
        <v>0</v>
      </c>
      <c r="AB32" s="62" t="b">
        <f t="shared" si="5"/>
        <v>0</v>
      </c>
      <c r="AC32" s="62" t="b">
        <f t="shared" si="6"/>
        <v>0</v>
      </c>
    </row>
    <row r="33" spans="1:29" s="62" customFormat="1" ht="18" customHeight="1" x14ac:dyDescent="0.2">
      <c r="A33" s="104">
        <f t="shared" si="2"/>
        <v>27</v>
      </c>
      <c r="B33" s="417" t="str">
        <f t="shared" si="3"/>
        <v/>
      </c>
      <c r="C33" s="418"/>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1" t="s">
        <v>17</v>
      </c>
      <c r="X33" s="263"/>
      <c r="Y33" s="224"/>
      <c r="AA33" s="62" t="b">
        <f t="shared" si="4"/>
        <v>0</v>
      </c>
      <c r="AB33" s="62" t="b">
        <f t="shared" si="5"/>
        <v>0</v>
      </c>
      <c r="AC33" s="62" t="b">
        <f t="shared" si="6"/>
        <v>0</v>
      </c>
    </row>
    <row r="34" spans="1:29" s="62" customFormat="1" ht="18" customHeight="1" x14ac:dyDescent="0.2">
      <c r="A34" s="104">
        <f t="shared" si="2"/>
        <v>28</v>
      </c>
      <c r="B34" s="417" t="str">
        <f t="shared" si="3"/>
        <v/>
      </c>
      <c r="C34" s="418"/>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1" t="s">
        <v>17</v>
      </c>
      <c r="X34" s="263"/>
      <c r="Y34" s="224"/>
      <c r="AA34" s="62" t="b">
        <f t="shared" si="4"/>
        <v>0</v>
      </c>
      <c r="AB34" s="62" t="b">
        <f t="shared" si="5"/>
        <v>0</v>
      </c>
      <c r="AC34" s="62" t="b">
        <f t="shared" si="6"/>
        <v>0</v>
      </c>
    </row>
    <row r="35" spans="1:29" s="62" customFormat="1" ht="18" customHeight="1" x14ac:dyDescent="0.2">
      <c r="A35" s="104">
        <f t="shared" si="2"/>
        <v>29</v>
      </c>
      <c r="B35" s="417" t="str">
        <f t="shared" si="3"/>
        <v/>
      </c>
      <c r="C35" s="418"/>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1" t="s">
        <v>17</v>
      </c>
      <c r="X35" s="263"/>
      <c r="Y35" s="224"/>
      <c r="AA35" s="62" t="b">
        <f t="shared" si="4"/>
        <v>0</v>
      </c>
      <c r="AB35" s="62" t="b">
        <f t="shared" si="5"/>
        <v>0</v>
      </c>
      <c r="AC35" s="62" t="b">
        <f t="shared" si="6"/>
        <v>0</v>
      </c>
    </row>
    <row r="36" spans="1:29" s="62" customFormat="1" ht="18" customHeight="1" x14ac:dyDescent="0.2">
      <c r="A36" s="104">
        <f t="shared" si="2"/>
        <v>30</v>
      </c>
      <c r="B36" s="417" t="str">
        <f t="shared" si="3"/>
        <v/>
      </c>
      <c r="C36" s="418"/>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1" t="s">
        <v>17</v>
      </c>
      <c r="X36" s="263"/>
      <c r="Y36" s="224"/>
      <c r="AA36" s="62" t="b">
        <f t="shared" si="4"/>
        <v>0</v>
      </c>
      <c r="AB36" s="62" t="b">
        <f t="shared" si="5"/>
        <v>0</v>
      </c>
      <c r="AC36" s="62" t="b">
        <f t="shared" si="6"/>
        <v>0</v>
      </c>
    </row>
    <row r="37" spans="1:29" s="62" customFormat="1" ht="18" customHeight="1" x14ac:dyDescent="0.2">
      <c r="A37" s="104">
        <f t="shared" si="2"/>
        <v>31</v>
      </c>
      <c r="B37" s="417" t="str">
        <f t="shared" si="3"/>
        <v/>
      </c>
      <c r="C37" s="418"/>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1" t="s">
        <v>17</v>
      </c>
      <c r="X37" s="263"/>
      <c r="Y37" s="224"/>
      <c r="AA37" s="62" t="b">
        <f t="shared" si="4"/>
        <v>0</v>
      </c>
      <c r="AB37" s="62" t="b">
        <f t="shared" si="5"/>
        <v>0</v>
      </c>
      <c r="AC37" s="62" t="b">
        <f t="shared" si="6"/>
        <v>0</v>
      </c>
    </row>
    <row r="38" spans="1:29" s="62" customFormat="1" ht="18" customHeight="1" x14ac:dyDescent="0.2">
      <c r="A38" s="104">
        <f t="shared" si="2"/>
        <v>32</v>
      </c>
      <c r="B38" s="417" t="str">
        <f t="shared" si="3"/>
        <v/>
      </c>
      <c r="C38" s="418"/>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1" t="s">
        <v>17</v>
      </c>
      <c r="X38" s="263"/>
      <c r="Y38" s="224"/>
      <c r="AA38" s="62" t="b">
        <f t="shared" si="4"/>
        <v>0</v>
      </c>
      <c r="AB38" s="62" t="b">
        <f t="shared" si="5"/>
        <v>0</v>
      </c>
      <c r="AC38" s="62" t="b">
        <f t="shared" si="6"/>
        <v>0</v>
      </c>
    </row>
    <row r="39" spans="1:29" s="62" customFormat="1" ht="18" customHeight="1" x14ac:dyDescent="0.2">
      <c r="A39" s="104">
        <f t="shared" si="2"/>
        <v>33</v>
      </c>
      <c r="B39" s="417" t="str">
        <f t="shared" si="3"/>
        <v/>
      </c>
      <c r="C39" s="418"/>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1" t="s">
        <v>17</v>
      </c>
      <c r="X39" s="263"/>
      <c r="Y39" s="224"/>
      <c r="AA39" s="62" t="b">
        <f t="shared" si="4"/>
        <v>0</v>
      </c>
      <c r="AB39" s="62" t="b">
        <f t="shared" si="5"/>
        <v>0</v>
      </c>
      <c r="AC39" s="62" t="b">
        <f t="shared" si="6"/>
        <v>0</v>
      </c>
    </row>
    <row r="40" spans="1:29" s="62" customFormat="1" ht="18" customHeight="1" x14ac:dyDescent="0.2">
      <c r="A40" s="104">
        <f t="shared" si="2"/>
        <v>34</v>
      </c>
      <c r="B40" s="417" t="str">
        <f t="shared" si="3"/>
        <v/>
      </c>
      <c r="C40" s="418"/>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1" t="s">
        <v>17</v>
      </c>
      <c r="X40" s="263"/>
      <c r="Y40" s="224"/>
      <c r="AA40" s="62" t="b">
        <f t="shared" si="4"/>
        <v>0</v>
      </c>
      <c r="AB40" s="62" t="b">
        <f t="shared" si="5"/>
        <v>0</v>
      </c>
      <c r="AC40" s="62" t="b">
        <f t="shared" si="6"/>
        <v>0</v>
      </c>
    </row>
    <row r="41" spans="1:29" s="62" customFormat="1" ht="18" customHeight="1" x14ac:dyDescent="0.2">
      <c r="A41" s="104">
        <f t="shared" si="2"/>
        <v>35</v>
      </c>
      <c r="B41" s="417" t="str">
        <f t="shared" si="3"/>
        <v/>
      </c>
      <c r="C41" s="418"/>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1" t="s">
        <v>17</v>
      </c>
      <c r="X41" s="263"/>
      <c r="Y41" s="224"/>
      <c r="AA41" s="62" t="b">
        <f t="shared" si="4"/>
        <v>0</v>
      </c>
      <c r="AB41" s="62" t="b">
        <f t="shared" si="5"/>
        <v>0</v>
      </c>
      <c r="AC41" s="62" t="b">
        <f t="shared" si="6"/>
        <v>0</v>
      </c>
    </row>
    <row r="42" spans="1:29" s="62" customFormat="1" ht="18" customHeight="1" x14ac:dyDescent="0.2">
      <c r="A42" s="104">
        <f t="shared" si="2"/>
        <v>36</v>
      </c>
      <c r="B42" s="417" t="str">
        <f t="shared" si="3"/>
        <v/>
      </c>
      <c r="C42" s="418"/>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1" t="s">
        <v>17</v>
      </c>
      <c r="X42" s="263"/>
      <c r="Y42" s="224"/>
      <c r="AA42" s="62" t="b">
        <f t="shared" si="4"/>
        <v>0</v>
      </c>
      <c r="AB42" s="62" t="b">
        <f t="shared" si="5"/>
        <v>0</v>
      </c>
      <c r="AC42" s="62" t="b">
        <f t="shared" si="6"/>
        <v>0</v>
      </c>
    </row>
    <row r="43" spans="1:29" s="62" customFormat="1" ht="18" customHeight="1" x14ac:dyDescent="0.2">
      <c r="A43" s="104">
        <f t="shared" si="2"/>
        <v>37</v>
      </c>
      <c r="B43" s="417" t="str">
        <f t="shared" si="3"/>
        <v/>
      </c>
      <c r="C43" s="418"/>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1" t="s">
        <v>17</v>
      </c>
      <c r="X43" s="263"/>
      <c r="Y43" s="224"/>
      <c r="AA43" s="62" t="b">
        <f t="shared" si="4"/>
        <v>0</v>
      </c>
      <c r="AB43" s="62" t="b">
        <f t="shared" si="5"/>
        <v>0</v>
      </c>
      <c r="AC43" s="62" t="b">
        <f t="shared" si="6"/>
        <v>0</v>
      </c>
    </row>
    <row r="44" spans="1:29" s="62" customFormat="1" ht="18" customHeight="1" x14ac:dyDescent="0.2">
      <c r="A44" s="104">
        <f t="shared" si="2"/>
        <v>38</v>
      </c>
      <c r="B44" s="417" t="str">
        <f t="shared" si="3"/>
        <v/>
      </c>
      <c r="C44" s="418"/>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1" t="s">
        <v>17</v>
      </c>
      <c r="X44" s="263"/>
      <c r="Y44" s="224"/>
      <c r="AA44" s="62" t="b">
        <f t="shared" si="4"/>
        <v>0</v>
      </c>
      <c r="AB44" s="62" t="b">
        <f t="shared" si="5"/>
        <v>0</v>
      </c>
      <c r="AC44" s="62" t="b">
        <f t="shared" si="6"/>
        <v>0</v>
      </c>
    </row>
    <row r="45" spans="1:29" s="62" customFormat="1" ht="18" customHeight="1" x14ac:dyDescent="0.2">
      <c r="A45" s="104">
        <f t="shared" si="2"/>
        <v>39</v>
      </c>
      <c r="B45" s="417" t="str">
        <f t="shared" si="3"/>
        <v/>
      </c>
      <c r="C45" s="418"/>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1" t="s">
        <v>17</v>
      </c>
      <c r="X45" s="263"/>
      <c r="Y45" s="224"/>
      <c r="AA45" s="62" t="b">
        <f t="shared" si="4"/>
        <v>0</v>
      </c>
      <c r="AB45" s="62" t="b">
        <f t="shared" si="5"/>
        <v>0</v>
      </c>
      <c r="AC45" s="62" t="b">
        <f t="shared" si="6"/>
        <v>0</v>
      </c>
    </row>
    <row r="46" spans="1:29" s="62" customFormat="1" ht="18" customHeight="1" x14ac:dyDescent="0.2">
      <c r="A46" s="104">
        <f t="shared" si="2"/>
        <v>40</v>
      </c>
      <c r="B46" s="417" t="str">
        <f t="shared" si="3"/>
        <v/>
      </c>
      <c r="C46" s="418"/>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1" t="s">
        <v>17</v>
      </c>
      <c r="X46" s="263"/>
      <c r="Y46" s="224"/>
      <c r="AA46" s="62" t="b">
        <f t="shared" si="4"/>
        <v>0</v>
      </c>
      <c r="AB46" s="62" t="b">
        <f t="shared" si="5"/>
        <v>0</v>
      </c>
      <c r="AC46" s="62" t="b">
        <f t="shared" si="6"/>
        <v>0</v>
      </c>
    </row>
    <row r="47" spans="1:29" s="62" customFormat="1" ht="18" customHeight="1" x14ac:dyDescent="0.2">
      <c r="A47" s="104">
        <f t="shared" si="2"/>
        <v>41</v>
      </c>
      <c r="B47" s="417" t="str">
        <f t="shared" si="3"/>
        <v/>
      </c>
      <c r="C47" s="418"/>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1" t="s">
        <v>17</v>
      </c>
      <c r="X47" s="263"/>
      <c r="Y47" s="224"/>
      <c r="AA47" s="62" t="b">
        <f t="shared" si="4"/>
        <v>0</v>
      </c>
      <c r="AB47" s="62" t="b">
        <f t="shared" si="5"/>
        <v>0</v>
      </c>
      <c r="AC47" s="62" t="b">
        <f t="shared" si="6"/>
        <v>0</v>
      </c>
    </row>
    <row r="48" spans="1:29" s="62" customFormat="1" ht="18" customHeight="1" x14ac:dyDescent="0.2">
      <c r="A48" s="104">
        <f t="shared" si="2"/>
        <v>42</v>
      </c>
      <c r="B48" s="417" t="str">
        <f t="shared" si="3"/>
        <v/>
      </c>
      <c r="C48" s="418"/>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1" t="s">
        <v>17</v>
      </c>
      <c r="X48" s="263"/>
      <c r="Y48" s="224"/>
      <c r="AA48" s="62" t="b">
        <f t="shared" si="4"/>
        <v>0</v>
      </c>
      <c r="AB48" s="62" t="b">
        <f t="shared" si="5"/>
        <v>0</v>
      </c>
      <c r="AC48" s="62" t="b">
        <f t="shared" si="6"/>
        <v>0</v>
      </c>
    </row>
    <row r="49" spans="1:29" s="62" customFormat="1" ht="18" customHeight="1" x14ac:dyDescent="0.2">
      <c r="A49" s="104">
        <f t="shared" si="2"/>
        <v>43</v>
      </c>
      <c r="B49" s="417" t="str">
        <f t="shared" si="3"/>
        <v/>
      </c>
      <c r="C49" s="418"/>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1" t="s">
        <v>17</v>
      </c>
      <c r="X49" s="263"/>
      <c r="Y49" s="224"/>
      <c r="AA49" s="62" t="b">
        <f t="shared" si="4"/>
        <v>0</v>
      </c>
      <c r="AB49" s="62" t="b">
        <f t="shared" si="5"/>
        <v>0</v>
      </c>
      <c r="AC49" s="62" t="b">
        <f t="shared" si="6"/>
        <v>0</v>
      </c>
    </row>
    <row r="50" spans="1:29" s="62" customFormat="1" ht="18" customHeight="1" x14ac:dyDescent="0.2">
      <c r="A50" s="104">
        <f t="shared" si="2"/>
        <v>44</v>
      </c>
      <c r="B50" s="417" t="str">
        <f t="shared" si="3"/>
        <v/>
      </c>
      <c r="C50" s="418"/>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1" t="s">
        <v>17</v>
      </c>
      <c r="X50" s="263"/>
      <c r="Y50" s="224"/>
      <c r="AA50" s="62" t="b">
        <f t="shared" si="4"/>
        <v>0</v>
      </c>
      <c r="AB50" s="62" t="b">
        <f t="shared" si="5"/>
        <v>0</v>
      </c>
      <c r="AC50" s="62" t="b">
        <f t="shared" si="6"/>
        <v>0</v>
      </c>
    </row>
    <row r="51" spans="1:29" s="62" customFormat="1" ht="18" customHeight="1" x14ac:dyDescent="0.2">
      <c r="A51" s="104">
        <f t="shared" si="2"/>
        <v>45</v>
      </c>
      <c r="B51" s="417" t="str">
        <f t="shared" si="3"/>
        <v/>
      </c>
      <c r="C51" s="418"/>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1" t="s">
        <v>17</v>
      </c>
      <c r="X51" s="263"/>
      <c r="Y51" s="224"/>
      <c r="AA51" s="62" t="b">
        <f t="shared" si="4"/>
        <v>0</v>
      </c>
      <c r="AB51" s="62" t="b">
        <f t="shared" si="5"/>
        <v>0</v>
      </c>
      <c r="AC51" s="62" t="b">
        <f t="shared" si="6"/>
        <v>0</v>
      </c>
    </row>
    <row r="52" spans="1:29" s="62" customFormat="1" ht="18" customHeight="1" x14ac:dyDescent="0.2">
      <c r="A52" s="104">
        <f t="shared" si="2"/>
        <v>46</v>
      </c>
      <c r="B52" s="417" t="str">
        <f t="shared" si="3"/>
        <v/>
      </c>
      <c r="C52" s="418"/>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1" t="s">
        <v>17</v>
      </c>
      <c r="X52" s="263"/>
      <c r="Y52" s="224"/>
      <c r="AA52" s="62" t="b">
        <f t="shared" si="4"/>
        <v>0</v>
      </c>
      <c r="AB52" s="62" t="b">
        <f t="shared" si="5"/>
        <v>0</v>
      </c>
      <c r="AC52" s="62" t="b">
        <f t="shared" si="6"/>
        <v>0</v>
      </c>
    </row>
    <row r="53" spans="1:29" s="62" customFormat="1" ht="18" customHeight="1" x14ac:dyDescent="0.2">
      <c r="A53" s="104">
        <f t="shared" si="2"/>
        <v>47</v>
      </c>
      <c r="B53" s="417" t="str">
        <f t="shared" si="3"/>
        <v/>
      </c>
      <c r="C53" s="418"/>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1" t="s">
        <v>17</v>
      </c>
      <c r="X53" s="263"/>
      <c r="Y53" s="224"/>
      <c r="AA53" s="62" t="b">
        <f t="shared" si="4"/>
        <v>0</v>
      </c>
      <c r="AB53" s="62" t="b">
        <f t="shared" si="5"/>
        <v>0</v>
      </c>
      <c r="AC53" s="62" t="b">
        <f t="shared" si="6"/>
        <v>0</v>
      </c>
    </row>
    <row r="54" spans="1:29" s="62" customFormat="1" ht="18" customHeight="1" x14ac:dyDescent="0.2">
      <c r="A54" s="104">
        <f t="shared" si="2"/>
        <v>48</v>
      </c>
      <c r="B54" s="417" t="str">
        <f t="shared" si="3"/>
        <v/>
      </c>
      <c r="C54" s="418"/>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1" t="s">
        <v>17</v>
      </c>
      <c r="X54" s="263"/>
      <c r="Y54" s="224"/>
      <c r="AA54" s="62" t="b">
        <f t="shared" si="4"/>
        <v>0</v>
      </c>
      <c r="AB54" s="62" t="b">
        <f t="shared" si="5"/>
        <v>0</v>
      </c>
      <c r="AC54" s="62" t="b">
        <f t="shared" si="6"/>
        <v>0</v>
      </c>
    </row>
    <row r="55" spans="1:29" s="62" customFormat="1" ht="18" customHeight="1" x14ac:dyDescent="0.2">
      <c r="A55" s="104">
        <f t="shared" si="2"/>
        <v>49</v>
      </c>
      <c r="B55" s="417" t="str">
        <f t="shared" si="3"/>
        <v/>
      </c>
      <c r="C55" s="418"/>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1" t="s">
        <v>17</v>
      </c>
      <c r="X55" s="263"/>
      <c r="Y55" s="224"/>
      <c r="AA55" s="62" t="b">
        <f t="shared" si="4"/>
        <v>0</v>
      </c>
      <c r="AB55" s="62" t="b">
        <f t="shared" si="5"/>
        <v>0</v>
      </c>
      <c r="AC55" s="62" t="b">
        <f t="shared" si="6"/>
        <v>0</v>
      </c>
    </row>
    <row r="56" spans="1:29" s="62" customFormat="1" ht="18" customHeight="1" x14ac:dyDescent="0.2">
      <c r="A56" s="104">
        <f t="shared" si="2"/>
        <v>50</v>
      </c>
      <c r="B56" s="417" t="str">
        <f t="shared" si="3"/>
        <v/>
      </c>
      <c r="C56" s="418"/>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1" t="s">
        <v>17</v>
      </c>
      <c r="X56" s="263"/>
      <c r="Y56" s="224"/>
      <c r="AA56" s="62" t="b">
        <f t="shared" si="4"/>
        <v>0</v>
      </c>
      <c r="AB56" s="62" t="b">
        <f t="shared" si="5"/>
        <v>0</v>
      </c>
      <c r="AC56" s="62" t="b">
        <f t="shared" si="6"/>
        <v>0</v>
      </c>
    </row>
    <row r="57" spans="1:29" s="62" customFormat="1" ht="18" customHeight="1" x14ac:dyDescent="0.2">
      <c r="A57" s="104">
        <f t="shared" si="2"/>
        <v>51</v>
      </c>
      <c r="B57" s="417" t="str">
        <f t="shared" si="3"/>
        <v/>
      </c>
      <c r="C57" s="418"/>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1" t="s">
        <v>17</v>
      </c>
      <c r="X57" s="263"/>
      <c r="Y57" s="224"/>
      <c r="AA57" s="62" t="b">
        <f t="shared" si="4"/>
        <v>0</v>
      </c>
      <c r="AB57" s="62" t="b">
        <f t="shared" si="5"/>
        <v>0</v>
      </c>
      <c r="AC57" s="62" t="b">
        <f t="shared" si="6"/>
        <v>0</v>
      </c>
    </row>
    <row r="58" spans="1:29" s="62" customFormat="1" ht="18" customHeight="1" x14ac:dyDescent="0.2">
      <c r="A58" s="104">
        <f t="shared" si="2"/>
        <v>52</v>
      </c>
      <c r="B58" s="417" t="str">
        <f t="shared" si="3"/>
        <v/>
      </c>
      <c r="C58" s="418"/>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1" t="s">
        <v>17</v>
      </c>
      <c r="X58" s="263"/>
      <c r="Y58" s="224"/>
      <c r="AA58" s="62" t="b">
        <f t="shared" si="4"/>
        <v>0</v>
      </c>
      <c r="AB58" s="62" t="b">
        <f t="shared" si="5"/>
        <v>0</v>
      </c>
      <c r="AC58" s="62" t="b">
        <f t="shared" si="6"/>
        <v>0</v>
      </c>
    </row>
    <row r="59" spans="1:29" s="62" customFormat="1" ht="18" customHeight="1" x14ac:dyDescent="0.2">
      <c r="A59" s="104">
        <f t="shared" si="2"/>
        <v>53</v>
      </c>
      <c r="B59" s="417" t="str">
        <f t="shared" si="3"/>
        <v/>
      </c>
      <c r="C59" s="418"/>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1" t="s">
        <v>17</v>
      </c>
      <c r="X59" s="263"/>
      <c r="Y59" s="224"/>
      <c r="AA59" s="62" t="b">
        <f t="shared" si="4"/>
        <v>0</v>
      </c>
      <c r="AB59" s="62" t="b">
        <f t="shared" si="5"/>
        <v>0</v>
      </c>
      <c r="AC59" s="62" t="b">
        <f t="shared" si="6"/>
        <v>0</v>
      </c>
    </row>
    <row r="60" spans="1:29" s="62" customFormat="1" ht="18" customHeight="1" x14ac:dyDescent="0.2">
      <c r="A60" s="104">
        <f t="shared" si="2"/>
        <v>54</v>
      </c>
      <c r="B60" s="417" t="str">
        <f t="shared" si="3"/>
        <v/>
      </c>
      <c r="C60" s="418"/>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1" t="s">
        <v>17</v>
      </c>
      <c r="X60" s="263"/>
      <c r="Y60" s="224"/>
      <c r="AA60" s="62" t="b">
        <f t="shared" si="4"/>
        <v>0</v>
      </c>
      <c r="AB60" s="62" t="b">
        <f t="shared" si="5"/>
        <v>0</v>
      </c>
      <c r="AC60" s="62" t="b">
        <f t="shared" si="6"/>
        <v>0</v>
      </c>
    </row>
    <row r="61" spans="1:29" s="62" customFormat="1" ht="18" customHeight="1" x14ac:dyDescent="0.2">
      <c r="A61" s="104">
        <f t="shared" si="2"/>
        <v>55</v>
      </c>
      <c r="B61" s="417" t="str">
        <f t="shared" si="3"/>
        <v/>
      </c>
      <c r="C61" s="418"/>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1" t="s">
        <v>17</v>
      </c>
      <c r="X61" s="263"/>
      <c r="Y61" s="224"/>
      <c r="AA61" s="62" t="b">
        <f t="shared" si="4"/>
        <v>0</v>
      </c>
      <c r="AB61" s="62" t="b">
        <f t="shared" si="5"/>
        <v>0</v>
      </c>
      <c r="AC61" s="62" t="b">
        <f t="shared" si="6"/>
        <v>0</v>
      </c>
    </row>
    <row r="62" spans="1:29" s="62" customFormat="1" ht="18" customHeight="1" x14ac:dyDescent="0.2">
      <c r="A62" s="104">
        <f t="shared" si="2"/>
        <v>56</v>
      </c>
      <c r="B62" s="417" t="str">
        <f t="shared" si="3"/>
        <v/>
      </c>
      <c r="C62" s="418"/>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1" t="s">
        <v>17</v>
      </c>
      <c r="X62" s="263"/>
      <c r="Y62" s="224"/>
      <c r="AA62" s="62" t="b">
        <f t="shared" si="4"/>
        <v>0</v>
      </c>
      <c r="AB62" s="62" t="b">
        <f t="shared" si="5"/>
        <v>0</v>
      </c>
      <c r="AC62" s="62" t="b">
        <f t="shared" si="6"/>
        <v>0</v>
      </c>
    </row>
    <row r="63" spans="1:29" s="62" customFormat="1" ht="18" customHeight="1" x14ac:dyDescent="0.2">
      <c r="A63" s="104">
        <f t="shared" si="2"/>
        <v>57</v>
      </c>
      <c r="B63" s="417" t="str">
        <f t="shared" si="3"/>
        <v/>
      </c>
      <c r="C63" s="418"/>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1" t="s">
        <v>17</v>
      </c>
      <c r="X63" s="263"/>
      <c r="Y63" s="224"/>
      <c r="AA63" s="62" t="b">
        <f t="shared" si="4"/>
        <v>0</v>
      </c>
      <c r="AB63" s="62" t="b">
        <f t="shared" si="5"/>
        <v>0</v>
      </c>
      <c r="AC63" s="62" t="b">
        <f t="shared" si="6"/>
        <v>0</v>
      </c>
    </row>
    <row r="64" spans="1:29" s="62" customFormat="1" ht="18" customHeight="1" x14ac:dyDescent="0.2">
      <c r="A64" s="104">
        <f t="shared" si="2"/>
        <v>58</v>
      </c>
      <c r="B64" s="417" t="str">
        <f t="shared" si="3"/>
        <v/>
      </c>
      <c r="C64" s="418"/>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1" t="s">
        <v>17</v>
      </c>
      <c r="X64" s="263"/>
      <c r="Y64" s="224"/>
      <c r="AA64" s="62" t="b">
        <f t="shared" si="4"/>
        <v>0</v>
      </c>
      <c r="AB64" s="62" t="b">
        <f t="shared" si="5"/>
        <v>0</v>
      </c>
      <c r="AC64" s="62" t="b">
        <f t="shared" si="6"/>
        <v>0</v>
      </c>
    </row>
    <row r="65" spans="1:29" s="62" customFormat="1" ht="18" customHeight="1" x14ac:dyDescent="0.2">
      <c r="A65" s="104">
        <f t="shared" si="2"/>
        <v>59</v>
      </c>
      <c r="B65" s="417" t="str">
        <f t="shared" si="3"/>
        <v/>
      </c>
      <c r="C65" s="418"/>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1" t="s">
        <v>17</v>
      </c>
      <c r="X65" s="263"/>
      <c r="Y65" s="224"/>
      <c r="AA65" s="62" t="b">
        <f t="shared" si="4"/>
        <v>0</v>
      </c>
      <c r="AB65" s="62" t="b">
        <f t="shared" si="5"/>
        <v>0</v>
      </c>
      <c r="AC65" s="62" t="b">
        <f t="shared" si="6"/>
        <v>0</v>
      </c>
    </row>
    <row r="66" spans="1:29" s="62" customFormat="1" ht="18" customHeight="1" x14ac:dyDescent="0.2">
      <c r="A66" s="104">
        <f t="shared" si="2"/>
        <v>60</v>
      </c>
      <c r="B66" s="417" t="str">
        <f t="shared" si="3"/>
        <v/>
      </c>
      <c r="C66" s="418"/>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1" t="s">
        <v>17</v>
      </c>
      <c r="X66" s="263"/>
      <c r="Y66" s="224"/>
      <c r="AA66" s="62" t="b">
        <f t="shared" si="4"/>
        <v>0</v>
      </c>
      <c r="AB66" s="62" t="b">
        <f t="shared" si="5"/>
        <v>0</v>
      </c>
      <c r="AC66" s="62" t="b">
        <f t="shared" si="6"/>
        <v>0</v>
      </c>
    </row>
    <row r="67" spans="1:29" s="62" customFormat="1" ht="18" customHeight="1" x14ac:dyDescent="0.2">
      <c r="A67" s="104">
        <f t="shared" si="2"/>
        <v>61</v>
      </c>
      <c r="B67" s="417" t="str">
        <f t="shared" si="3"/>
        <v/>
      </c>
      <c r="C67" s="418"/>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1" t="s">
        <v>17</v>
      </c>
      <c r="X67" s="263"/>
      <c r="Y67" s="224"/>
      <c r="AA67" s="62" t="b">
        <f t="shared" si="4"/>
        <v>0</v>
      </c>
      <c r="AB67" s="62" t="b">
        <f t="shared" si="5"/>
        <v>0</v>
      </c>
      <c r="AC67" s="62" t="b">
        <f t="shared" si="6"/>
        <v>0</v>
      </c>
    </row>
    <row r="68" spans="1:29" s="62" customFormat="1" ht="18" customHeight="1" x14ac:dyDescent="0.2">
      <c r="A68" s="104">
        <f t="shared" si="2"/>
        <v>62</v>
      </c>
      <c r="B68" s="417" t="str">
        <f t="shared" si="3"/>
        <v/>
      </c>
      <c r="C68" s="418"/>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1" t="s">
        <v>17</v>
      </c>
      <c r="X68" s="263"/>
      <c r="Y68" s="224"/>
      <c r="AA68" s="62" t="b">
        <f t="shared" si="4"/>
        <v>0</v>
      </c>
      <c r="AB68" s="62" t="b">
        <f t="shared" si="5"/>
        <v>0</v>
      </c>
      <c r="AC68" s="62" t="b">
        <f t="shared" si="6"/>
        <v>0</v>
      </c>
    </row>
    <row r="69" spans="1:29" s="62" customFormat="1" ht="18" customHeight="1" x14ac:dyDescent="0.2">
      <c r="A69" s="104">
        <f t="shared" si="2"/>
        <v>63</v>
      </c>
      <c r="B69" s="417" t="str">
        <f t="shared" si="3"/>
        <v/>
      </c>
      <c r="C69" s="418"/>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1" t="s">
        <v>17</v>
      </c>
      <c r="X69" s="263"/>
      <c r="Y69" s="224"/>
      <c r="AA69" s="62" t="b">
        <f t="shared" si="4"/>
        <v>0</v>
      </c>
      <c r="AB69" s="62" t="b">
        <f t="shared" si="5"/>
        <v>0</v>
      </c>
      <c r="AC69" s="62" t="b">
        <f t="shared" si="6"/>
        <v>0</v>
      </c>
    </row>
    <row r="70" spans="1:29" s="62" customFormat="1" ht="18" customHeight="1" x14ac:dyDescent="0.2">
      <c r="A70" s="104">
        <f t="shared" si="2"/>
        <v>64</v>
      </c>
      <c r="B70" s="417" t="str">
        <f t="shared" si="3"/>
        <v/>
      </c>
      <c r="C70" s="418"/>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1" t="s">
        <v>17</v>
      </c>
      <c r="X70" s="263"/>
      <c r="Y70" s="224"/>
      <c r="AA70" s="62" t="b">
        <f t="shared" si="4"/>
        <v>0</v>
      </c>
      <c r="AB70" s="62" t="b">
        <f t="shared" si="5"/>
        <v>0</v>
      </c>
      <c r="AC70" s="62" t="b">
        <f t="shared" si="6"/>
        <v>0</v>
      </c>
    </row>
    <row r="71" spans="1:29" s="62" customFormat="1" ht="18" customHeight="1" x14ac:dyDescent="0.2">
      <c r="A71" s="104">
        <f t="shared" si="2"/>
        <v>65</v>
      </c>
      <c r="B71" s="417" t="str">
        <f t="shared" si="3"/>
        <v/>
      </c>
      <c r="C71" s="418"/>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1" t="s">
        <v>17</v>
      </c>
      <c r="X71" s="263"/>
      <c r="Y71" s="224"/>
      <c r="AA71" s="62" t="b">
        <f t="shared" si="4"/>
        <v>0</v>
      </c>
      <c r="AB71" s="62" t="b">
        <f t="shared" si="5"/>
        <v>0</v>
      </c>
      <c r="AC71" s="62" t="b">
        <f t="shared" si="6"/>
        <v>0</v>
      </c>
    </row>
    <row r="72" spans="1:29" s="62" customFormat="1" ht="18" customHeight="1" x14ac:dyDescent="0.2">
      <c r="A72" s="104">
        <f t="shared" si="2"/>
        <v>66</v>
      </c>
      <c r="B72" s="417" t="str">
        <f t="shared" si="3"/>
        <v/>
      </c>
      <c r="C72" s="418"/>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1" t="s">
        <v>17</v>
      </c>
      <c r="X72" s="263"/>
      <c r="Y72" s="224"/>
      <c r="AA72" s="62" t="b">
        <f t="shared" si="4"/>
        <v>0</v>
      </c>
      <c r="AB72" s="62" t="b">
        <f t="shared" si="5"/>
        <v>0</v>
      </c>
      <c r="AC72" s="62" t="b">
        <f t="shared" si="6"/>
        <v>0</v>
      </c>
    </row>
    <row r="73" spans="1:29" s="62" customFormat="1" ht="18" customHeight="1" x14ac:dyDescent="0.2">
      <c r="A73" s="104">
        <f t="shared" ref="A73:A136" si="11">A72+1</f>
        <v>67</v>
      </c>
      <c r="B73" s="417" t="str">
        <f t="shared" ref="B73:B136" si="12">IF(AA73=1,"won",IF(AB73=1,"tied",IF(AC73=1,"lost","")))</f>
        <v/>
      </c>
      <c r="C73" s="418"/>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1" t="s">
        <v>17</v>
      </c>
      <c r="X73" s="263"/>
      <c r="Y73" s="224"/>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7" t="str">
        <f t="shared" si="12"/>
        <v/>
      </c>
      <c r="C74" s="418"/>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1" t="s">
        <v>17</v>
      </c>
      <c r="X74" s="263"/>
      <c r="Y74" s="224"/>
      <c r="AA74" s="62" t="b">
        <f t="shared" si="13"/>
        <v>0</v>
      </c>
      <c r="AB74" s="62" t="b">
        <f t="shared" si="14"/>
        <v>0</v>
      </c>
      <c r="AC74" s="62" t="b">
        <f t="shared" si="15"/>
        <v>0</v>
      </c>
    </row>
    <row r="75" spans="1:29" s="62" customFormat="1" ht="18" customHeight="1" x14ac:dyDescent="0.2">
      <c r="A75" s="104">
        <f t="shared" si="11"/>
        <v>69</v>
      </c>
      <c r="B75" s="417" t="str">
        <f t="shared" si="12"/>
        <v/>
      </c>
      <c r="C75" s="418"/>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1" t="s">
        <v>17</v>
      </c>
      <c r="X75" s="263"/>
      <c r="Y75" s="224"/>
      <c r="AA75" s="62" t="b">
        <f t="shared" si="13"/>
        <v>0</v>
      </c>
      <c r="AB75" s="62" t="b">
        <f t="shared" si="14"/>
        <v>0</v>
      </c>
      <c r="AC75" s="62" t="b">
        <f t="shared" si="15"/>
        <v>0</v>
      </c>
    </row>
    <row r="76" spans="1:29" s="62" customFormat="1" ht="18" customHeight="1" x14ac:dyDescent="0.2">
      <c r="A76" s="104">
        <f t="shared" si="11"/>
        <v>70</v>
      </c>
      <c r="B76" s="417" t="str">
        <f t="shared" si="12"/>
        <v/>
      </c>
      <c r="C76" s="418"/>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1" t="s">
        <v>17</v>
      </c>
      <c r="X76" s="263"/>
      <c r="Y76" s="224"/>
      <c r="AA76" s="62" t="b">
        <f t="shared" si="13"/>
        <v>0</v>
      </c>
      <c r="AB76" s="62" t="b">
        <f t="shared" si="14"/>
        <v>0</v>
      </c>
      <c r="AC76" s="62" t="b">
        <f t="shared" si="15"/>
        <v>0</v>
      </c>
    </row>
    <row r="77" spans="1:29" s="62" customFormat="1" ht="18" customHeight="1" x14ac:dyDescent="0.2">
      <c r="A77" s="104">
        <f t="shared" si="11"/>
        <v>71</v>
      </c>
      <c r="B77" s="417" t="str">
        <f t="shared" si="12"/>
        <v/>
      </c>
      <c r="C77" s="418"/>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1" t="s">
        <v>17</v>
      </c>
      <c r="X77" s="263"/>
      <c r="Y77" s="224"/>
      <c r="AA77" s="62" t="b">
        <f t="shared" si="13"/>
        <v>0</v>
      </c>
      <c r="AB77" s="62" t="b">
        <f t="shared" si="14"/>
        <v>0</v>
      </c>
      <c r="AC77" s="62" t="b">
        <f t="shared" si="15"/>
        <v>0</v>
      </c>
    </row>
    <row r="78" spans="1:29" s="62" customFormat="1" ht="18" customHeight="1" x14ac:dyDescent="0.2">
      <c r="A78" s="104">
        <f t="shared" si="11"/>
        <v>72</v>
      </c>
      <c r="B78" s="417" t="str">
        <f t="shared" si="12"/>
        <v/>
      </c>
      <c r="C78" s="418"/>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1" t="s">
        <v>17</v>
      </c>
      <c r="X78" s="263"/>
      <c r="Y78" s="224"/>
      <c r="AA78" s="62" t="b">
        <f t="shared" si="13"/>
        <v>0</v>
      </c>
      <c r="AB78" s="62" t="b">
        <f t="shared" si="14"/>
        <v>0</v>
      </c>
      <c r="AC78" s="62" t="b">
        <f t="shared" si="15"/>
        <v>0</v>
      </c>
    </row>
    <row r="79" spans="1:29" s="62" customFormat="1" ht="18" customHeight="1" x14ac:dyDescent="0.2">
      <c r="A79" s="104">
        <f t="shared" si="11"/>
        <v>73</v>
      </c>
      <c r="B79" s="417" t="str">
        <f t="shared" si="12"/>
        <v/>
      </c>
      <c r="C79" s="418"/>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1" t="s">
        <v>17</v>
      </c>
      <c r="X79" s="263"/>
      <c r="Y79" s="224"/>
      <c r="AA79" s="62" t="b">
        <f t="shared" si="13"/>
        <v>0</v>
      </c>
      <c r="AB79" s="62" t="b">
        <f t="shared" si="14"/>
        <v>0</v>
      </c>
      <c r="AC79" s="62" t="b">
        <f t="shared" si="15"/>
        <v>0</v>
      </c>
    </row>
    <row r="80" spans="1:29" s="62" customFormat="1" ht="18" customHeight="1" x14ac:dyDescent="0.2">
      <c r="A80" s="104">
        <f t="shared" si="11"/>
        <v>74</v>
      </c>
      <c r="B80" s="417" t="str">
        <f t="shared" si="12"/>
        <v/>
      </c>
      <c r="C80" s="418"/>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1" t="s">
        <v>17</v>
      </c>
      <c r="X80" s="263"/>
      <c r="Y80" s="224"/>
      <c r="AA80" s="62" t="b">
        <f t="shared" si="13"/>
        <v>0</v>
      </c>
      <c r="AB80" s="62" t="b">
        <f t="shared" si="14"/>
        <v>0</v>
      </c>
      <c r="AC80" s="62" t="b">
        <f t="shared" si="15"/>
        <v>0</v>
      </c>
    </row>
    <row r="81" spans="1:29" s="62" customFormat="1" ht="18" customHeight="1" x14ac:dyDescent="0.2">
      <c r="A81" s="104">
        <f t="shared" si="11"/>
        <v>75</v>
      </c>
      <c r="B81" s="417" t="str">
        <f t="shared" si="12"/>
        <v/>
      </c>
      <c r="C81" s="418"/>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1" t="s">
        <v>17</v>
      </c>
      <c r="X81" s="263"/>
      <c r="Y81" s="224"/>
      <c r="AA81" s="62" t="b">
        <f t="shared" si="13"/>
        <v>0</v>
      </c>
      <c r="AB81" s="62" t="b">
        <f t="shared" si="14"/>
        <v>0</v>
      </c>
      <c r="AC81" s="62" t="b">
        <f t="shared" si="15"/>
        <v>0</v>
      </c>
    </row>
    <row r="82" spans="1:29" s="62" customFormat="1" ht="18" customHeight="1" x14ac:dyDescent="0.2">
      <c r="A82" s="104">
        <f t="shared" si="11"/>
        <v>76</v>
      </c>
      <c r="B82" s="417" t="str">
        <f t="shared" si="12"/>
        <v/>
      </c>
      <c r="C82" s="418"/>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1" t="s">
        <v>17</v>
      </c>
      <c r="X82" s="263"/>
      <c r="Y82" s="224"/>
      <c r="AA82" s="62" t="b">
        <f t="shared" si="13"/>
        <v>0</v>
      </c>
      <c r="AB82" s="62" t="b">
        <f t="shared" si="14"/>
        <v>0</v>
      </c>
      <c r="AC82" s="62" t="b">
        <f t="shared" si="15"/>
        <v>0</v>
      </c>
    </row>
    <row r="83" spans="1:29" s="62" customFormat="1" ht="18" customHeight="1" x14ac:dyDescent="0.2">
      <c r="A83" s="104">
        <f t="shared" si="11"/>
        <v>77</v>
      </c>
      <c r="B83" s="417" t="str">
        <f t="shared" si="12"/>
        <v/>
      </c>
      <c r="C83" s="418"/>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1" t="s">
        <v>17</v>
      </c>
      <c r="X83" s="263"/>
      <c r="Y83" s="224"/>
      <c r="AA83" s="62" t="b">
        <f t="shared" si="13"/>
        <v>0</v>
      </c>
      <c r="AB83" s="62" t="b">
        <f t="shared" si="14"/>
        <v>0</v>
      </c>
      <c r="AC83" s="62" t="b">
        <f t="shared" si="15"/>
        <v>0</v>
      </c>
    </row>
    <row r="84" spans="1:29" s="62" customFormat="1" ht="18" customHeight="1" x14ac:dyDescent="0.2">
      <c r="A84" s="104">
        <f t="shared" si="11"/>
        <v>78</v>
      </c>
      <c r="B84" s="417" t="str">
        <f t="shared" si="12"/>
        <v/>
      </c>
      <c r="C84" s="418"/>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1" t="s">
        <v>17</v>
      </c>
      <c r="X84" s="263"/>
      <c r="Y84" s="224"/>
      <c r="AA84" s="62" t="b">
        <f t="shared" si="13"/>
        <v>0</v>
      </c>
      <c r="AB84" s="62" t="b">
        <f t="shared" si="14"/>
        <v>0</v>
      </c>
      <c r="AC84" s="62" t="b">
        <f t="shared" si="15"/>
        <v>0</v>
      </c>
    </row>
    <row r="85" spans="1:29" s="62" customFormat="1" ht="18" customHeight="1" x14ac:dyDescent="0.2">
      <c r="A85" s="104">
        <f t="shared" si="11"/>
        <v>79</v>
      </c>
      <c r="B85" s="417" t="str">
        <f t="shared" si="12"/>
        <v/>
      </c>
      <c r="C85" s="418"/>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1" t="s">
        <v>17</v>
      </c>
      <c r="X85" s="263"/>
      <c r="Y85" s="224"/>
      <c r="AA85" s="62" t="b">
        <f t="shared" si="13"/>
        <v>0</v>
      </c>
      <c r="AB85" s="62" t="b">
        <f t="shared" si="14"/>
        <v>0</v>
      </c>
      <c r="AC85" s="62" t="b">
        <f t="shared" si="15"/>
        <v>0</v>
      </c>
    </row>
    <row r="86" spans="1:29" s="62" customFormat="1" ht="18" customHeight="1" x14ac:dyDescent="0.2">
      <c r="A86" s="104">
        <f t="shared" si="11"/>
        <v>80</v>
      </c>
      <c r="B86" s="417" t="str">
        <f t="shared" si="12"/>
        <v/>
      </c>
      <c r="C86" s="418"/>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1" t="s">
        <v>17</v>
      </c>
      <c r="X86" s="263"/>
      <c r="Y86" s="224"/>
      <c r="AA86" s="62" t="b">
        <f t="shared" si="13"/>
        <v>0</v>
      </c>
      <c r="AB86" s="62" t="b">
        <f t="shared" si="14"/>
        <v>0</v>
      </c>
      <c r="AC86" s="62" t="b">
        <f t="shared" si="15"/>
        <v>0</v>
      </c>
    </row>
    <row r="87" spans="1:29" s="62" customFormat="1" ht="18" customHeight="1" x14ac:dyDescent="0.2">
      <c r="A87" s="104">
        <f t="shared" si="11"/>
        <v>81</v>
      </c>
      <c r="B87" s="417" t="str">
        <f t="shared" si="12"/>
        <v/>
      </c>
      <c r="C87" s="418"/>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1" t="s">
        <v>17</v>
      </c>
      <c r="X87" s="263"/>
      <c r="Y87" s="224"/>
      <c r="AA87" s="62" t="b">
        <f t="shared" si="13"/>
        <v>0</v>
      </c>
      <c r="AB87" s="62" t="b">
        <f t="shared" si="14"/>
        <v>0</v>
      </c>
      <c r="AC87" s="62" t="b">
        <f t="shared" si="15"/>
        <v>0</v>
      </c>
    </row>
    <row r="88" spans="1:29" s="62" customFormat="1" ht="18" customHeight="1" x14ac:dyDescent="0.2">
      <c r="A88" s="104">
        <f t="shared" si="11"/>
        <v>82</v>
      </c>
      <c r="B88" s="417" t="str">
        <f t="shared" si="12"/>
        <v/>
      </c>
      <c r="C88" s="418"/>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1" t="s">
        <v>17</v>
      </c>
      <c r="X88" s="263"/>
      <c r="Y88" s="224"/>
      <c r="AA88" s="62" t="b">
        <f t="shared" si="13"/>
        <v>0</v>
      </c>
      <c r="AB88" s="62" t="b">
        <f t="shared" si="14"/>
        <v>0</v>
      </c>
      <c r="AC88" s="62" t="b">
        <f t="shared" si="15"/>
        <v>0</v>
      </c>
    </row>
    <row r="89" spans="1:29" s="62" customFormat="1" ht="18" customHeight="1" x14ac:dyDescent="0.2">
      <c r="A89" s="104">
        <f t="shared" si="11"/>
        <v>83</v>
      </c>
      <c r="B89" s="417" t="str">
        <f t="shared" si="12"/>
        <v/>
      </c>
      <c r="C89" s="418"/>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1" t="s">
        <v>17</v>
      </c>
      <c r="X89" s="263"/>
      <c r="Y89" s="224"/>
      <c r="AA89" s="62" t="b">
        <f t="shared" si="13"/>
        <v>0</v>
      </c>
      <c r="AB89" s="62" t="b">
        <f t="shared" si="14"/>
        <v>0</v>
      </c>
      <c r="AC89" s="62" t="b">
        <f t="shared" si="15"/>
        <v>0</v>
      </c>
    </row>
    <row r="90" spans="1:29" s="62" customFormat="1" ht="18" customHeight="1" x14ac:dyDescent="0.2">
      <c r="A90" s="104">
        <f t="shared" si="11"/>
        <v>84</v>
      </c>
      <c r="B90" s="417" t="str">
        <f t="shared" si="12"/>
        <v/>
      </c>
      <c r="C90" s="418"/>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1" t="s">
        <v>17</v>
      </c>
      <c r="X90" s="263"/>
      <c r="Y90" s="224"/>
      <c r="AA90" s="62" t="b">
        <f t="shared" si="13"/>
        <v>0</v>
      </c>
      <c r="AB90" s="62" t="b">
        <f t="shared" si="14"/>
        <v>0</v>
      </c>
      <c r="AC90" s="62" t="b">
        <f t="shared" si="15"/>
        <v>0</v>
      </c>
    </row>
    <row r="91" spans="1:29" s="62" customFormat="1" ht="18" customHeight="1" x14ac:dyDescent="0.2">
      <c r="A91" s="104">
        <f t="shared" si="11"/>
        <v>85</v>
      </c>
      <c r="B91" s="417" t="str">
        <f t="shared" si="12"/>
        <v/>
      </c>
      <c r="C91" s="418"/>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1" t="s">
        <v>17</v>
      </c>
      <c r="X91" s="263"/>
      <c r="Y91" s="224"/>
      <c r="AA91" s="62" t="b">
        <f t="shared" si="13"/>
        <v>0</v>
      </c>
      <c r="AB91" s="62" t="b">
        <f t="shared" si="14"/>
        <v>0</v>
      </c>
      <c r="AC91" s="62" t="b">
        <f t="shared" si="15"/>
        <v>0</v>
      </c>
    </row>
    <row r="92" spans="1:29" s="62" customFormat="1" ht="18" customHeight="1" x14ac:dyDescent="0.2">
      <c r="A92" s="104">
        <f t="shared" si="11"/>
        <v>86</v>
      </c>
      <c r="B92" s="417" t="str">
        <f t="shared" si="12"/>
        <v/>
      </c>
      <c r="C92" s="418"/>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1" t="s">
        <v>17</v>
      </c>
      <c r="X92" s="263"/>
      <c r="Y92" s="224"/>
      <c r="AA92" s="62" t="b">
        <f t="shared" si="13"/>
        <v>0</v>
      </c>
      <c r="AB92" s="62" t="b">
        <f t="shared" si="14"/>
        <v>0</v>
      </c>
      <c r="AC92" s="62" t="b">
        <f t="shared" si="15"/>
        <v>0</v>
      </c>
    </row>
    <row r="93" spans="1:29" s="62" customFormat="1" ht="18" customHeight="1" x14ac:dyDescent="0.2">
      <c r="A93" s="104">
        <f t="shared" si="11"/>
        <v>87</v>
      </c>
      <c r="B93" s="417" t="str">
        <f t="shared" si="12"/>
        <v/>
      </c>
      <c r="C93" s="418"/>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1" t="s">
        <v>17</v>
      </c>
      <c r="X93" s="263"/>
      <c r="Y93" s="224"/>
      <c r="AA93" s="62" t="b">
        <f t="shared" si="13"/>
        <v>0</v>
      </c>
      <c r="AB93" s="62" t="b">
        <f t="shared" si="14"/>
        <v>0</v>
      </c>
      <c r="AC93" s="62" t="b">
        <f t="shared" si="15"/>
        <v>0</v>
      </c>
    </row>
    <row r="94" spans="1:29" s="62" customFormat="1" ht="18" customHeight="1" x14ac:dyDescent="0.2">
      <c r="A94" s="104">
        <f t="shared" si="11"/>
        <v>88</v>
      </c>
      <c r="B94" s="417" t="str">
        <f t="shared" si="12"/>
        <v/>
      </c>
      <c r="C94" s="418"/>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1" t="s">
        <v>17</v>
      </c>
      <c r="X94" s="263"/>
      <c r="Y94" s="224"/>
      <c r="AA94" s="62" t="b">
        <f t="shared" si="13"/>
        <v>0</v>
      </c>
      <c r="AB94" s="62" t="b">
        <f t="shared" si="14"/>
        <v>0</v>
      </c>
      <c r="AC94" s="62" t="b">
        <f t="shared" si="15"/>
        <v>0</v>
      </c>
    </row>
    <row r="95" spans="1:29" s="62" customFormat="1" ht="18" customHeight="1" x14ac:dyDescent="0.2">
      <c r="A95" s="104">
        <f t="shared" si="11"/>
        <v>89</v>
      </c>
      <c r="B95" s="417" t="str">
        <f t="shared" si="12"/>
        <v/>
      </c>
      <c r="C95" s="418"/>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1" t="s">
        <v>17</v>
      </c>
      <c r="X95" s="263"/>
      <c r="Y95" s="224"/>
      <c r="AA95" s="62" t="b">
        <f t="shared" si="13"/>
        <v>0</v>
      </c>
      <c r="AB95" s="62" t="b">
        <f t="shared" si="14"/>
        <v>0</v>
      </c>
      <c r="AC95" s="62" t="b">
        <f t="shared" si="15"/>
        <v>0</v>
      </c>
    </row>
    <row r="96" spans="1:29" s="62" customFormat="1" ht="18" customHeight="1" x14ac:dyDescent="0.2">
      <c r="A96" s="104">
        <f t="shared" si="11"/>
        <v>90</v>
      </c>
      <c r="B96" s="417" t="str">
        <f t="shared" si="12"/>
        <v/>
      </c>
      <c r="C96" s="418"/>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1" t="s">
        <v>17</v>
      </c>
      <c r="X96" s="263"/>
      <c r="Y96" s="224"/>
      <c r="AA96" s="62" t="b">
        <f t="shared" si="13"/>
        <v>0</v>
      </c>
      <c r="AB96" s="62" t="b">
        <f t="shared" si="14"/>
        <v>0</v>
      </c>
      <c r="AC96" s="62" t="b">
        <f t="shared" si="15"/>
        <v>0</v>
      </c>
    </row>
    <row r="97" spans="1:29" s="62" customFormat="1" ht="18" customHeight="1" x14ac:dyDescent="0.2">
      <c r="A97" s="104">
        <f t="shared" si="11"/>
        <v>91</v>
      </c>
      <c r="B97" s="417" t="str">
        <f t="shared" si="12"/>
        <v/>
      </c>
      <c r="C97" s="418"/>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1" t="s">
        <v>17</v>
      </c>
      <c r="X97" s="263"/>
      <c r="Y97" s="224"/>
      <c r="AA97" s="62" t="b">
        <f t="shared" si="13"/>
        <v>0</v>
      </c>
      <c r="AB97" s="62" t="b">
        <f t="shared" si="14"/>
        <v>0</v>
      </c>
      <c r="AC97" s="62" t="b">
        <f t="shared" si="15"/>
        <v>0</v>
      </c>
    </row>
    <row r="98" spans="1:29" s="62" customFormat="1" ht="18" customHeight="1" x14ac:dyDescent="0.2">
      <c r="A98" s="104">
        <f t="shared" si="11"/>
        <v>92</v>
      </c>
      <c r="B98" s="417" t="str">
        <f t="shared" si="12"/>
        <v/>
      </c>
      <c r="C98" s="418"/>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1" t="s">
        <v>17</v>
      </c>
      <c r="X98" s="263"/>
      <c r="Y98" s="224"/>
      <c r="AA98" s="62" t="b">
        <f t="shared" si="13"/>
        <v>0</v>
      </c>
      <c r="AB98" s="62" t="b">
        <f t="shared" si="14"/>
        <v>0</v>
      </c>
      <c r="AC98" s="62" t="b">
        <f t="shared" si="15"/>
        <v>0</v>
      </c>
    </row>
    <row r="99" spans="1:29" s="62" customFormat="1" ht="18" customHeight="1" x14ac:dyDescent="0.2">
      <c r="A99" s="104">
        <f t="shared" si="11"/>
        <v>93</v>
      </c>
      <c r="B99" s="417" t="str">
        <f t="shared" si="12"/>
        <v/>
      </c>
      <c r="C99" s="418"/>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1" t="s">
        <v>17</v>
      </c>
      <c r="X99" s="263"/>
      <c r="Y99" s="224"/>
      <c r="AA99" s="62" t="b">
        <f t="shared" si="13"/>
        <v>0</v>
      </c>
      <c r="AB99" s="62" t="b">
        <f t="shared" si="14"/>
        <v>0</v>
      </c>
      <c r="AC99" s="62" t="b">
        <f t="shared" si="15"/>
        <v>0</v>
      </c>
    </row>
    <row r="100" spans="1:29" s="62" customFormat="1" ht="18" customHeight="1" x14ac:dyDescent="0.2">
      <c r="A100" s="104">
        <f t="shared" si="11"/>
        <v>94</v>
      </c>
      <c r="B100" s="417" t="str">
        <f t="shared" si="12"/>
        <v/>
      </c>
      <c r="C100" s="418"/>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1" t="s">
        <v>17</v>
      </c>
      <c r="X100" s="263"/>
      <c r="Y100" s="224"/>
      <c r="AA100" s="62" t="b">
        <f t="shared" si="13"/>
        <v>0</v>
      </c>
      <c r="AB100" s="62" t="b">
        <f t="shared" si="14"/>
        <v>0</v>
      </c>
      <c r="AC100" s="62" t="b">
        <f t="shared" si="15"/>
        <v>0</v>
      </c>
    </row>
    <row r="101" spans="1:29" s="62" customFormat="1" ht="18" customHeight="1" x14ac:dyDescent="0.2">
      <c r="A101" s="104">
        <f t="shared" si="11"/>
        <v>95</v>
      </c>
      <c r="B101" s="417" t="str">
        <f t="shared" si="12"/>
        <v/>
      </c>
      <c r="C101" s="418"/>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1" t="s">
        <v>17</v>
      </c>
      <c r="X101" s="263"/>
      <c r="Y101" s="224"/>
      <c r="AA101" s="62" t="b">
        <f t="shared" si="13"/>
        <v>0</v>
      </c>
      <c r="AB101" s="62" t="b">
        <f t="shared" si="14"/>
        <v>0</v>
      </c>
      <c r="AC101" s="62" t="b">
        <f t="shared" si="15"/>
        <v>0</v>
      </c>
    </row>
    <row r="102" spans="1:29" s="62" customFormat="1" ht="18" customHeight="1" x14ac:dyDescent="0.2">
      <c r="A102" s="104">
        <f t="shared" si="11"/>
        <v>96</v>
      </c>
      <c r="B102" s="417" t="str">
        <f t="shared" si="12"/>
        <v/>
      </c>
      <c r="C102" s="418"/>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1" t="s">
        <v>17</v>
      </c>
      <c r="X102" s="263"/>
      <c r="Y102" s="224"/>
      <c r="AA102" s="62" t="b">
        <f t="shared" si="13"/>
        <v>0</v>
      </c>
      <c r="AB102" s="62" t="b">
        <f t="shared" si="14"/>
        <v>0</v>
      </c>
      <c r="AC102" s="62" t="b">
        <f t="shared" si="15"/>
        <v>0</v>
      </c>
    </row>
    <row r="103" spans="1:29" s="62" customFormat="1" ht="18" customHeight="1" x14ac:dyDescent="0.2">
      <c r="A103" s="104">
        <f t="shared" si="11"/>
        <v>97</v>
      </c>
      <c r="B103" s="417" t="str">
        <f t="shared" si="12"/>
        <v/>
      </c>
      <c r="C103" s="418"/>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1" t="s">
        <v>17</v>
      </c>
      <c r="X103" s="263"/>
      <c r="Y103" s="224"/>
      <c r="AA103" s="62" t="b">
        <f t="shared" si="13"/>
        <v>0</v>
      </c>
      <c r="AB103" s="62" t="b">
        <f t="shared" si="14"/>
        <v>0</v>
      </c>
      <c r="AC103" s="62" t="b">
        <f t="shared" si="15"/>
        <v>0</v>
      </c>
    </row>
    <row r="104" spans="1:29" s="62" customFormat="1" ht="18" customHeight="1" x14ac:dyDescent="0.2">
      <c r="A104" s="104">
        <f t="shared" si="11"/>
        <v>98</v>
      </c>
      <c r="B104" s="417" t="str">
        <f t="shared" si="12"/>
        <v/>
      </c>
      <c r="C104" s="418"/>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1" t="s">
        <v>17</v>
      </c>
      <c r="X104" s="263"/>
      <c r="Y104" s="224"/>
      <c r="AA104" s="62" t="b">
        <f t="shared" si="13"/>
        <v>0</v>
      </c>
      <c r="AB104" s="62" t="b">
        <f t="shared" si="14"/>
        <v>0</v>
      </c>
      <c r="AC104" s="62" t="b">
        <f t="shared" si="15"/>
        <v>0</v>
      </c>
    </row>
    <row r="105" spans="1:29" s="62" customFormat="1" ht="18" customHeight="1" x14ac:dyDescent="0.2">
      <c r="A105" s="104">
        <f t="shared" si="11"/>
        <v>99</v>
      </c>
      <c r="B105" s="417" t="str">
        <f t="shared" si="12"/>
        <v/>
      </c>
      <c r="C105" s="418"/>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1" t="s">
        <v>17</v>
      </c>
      <c r="X105" s="263"/>
      <c r="Y105" s="224"/>
      <c r="AA105" s="62" t="b">
        <f t="shared" si="13"/>
        <v>0</v>
      </c>
      <c r="AB105" s="62" t="b">
        <f t="shared" si="14"/>
        <v>0</v>
      </c>
      <c r="AC105" s="62" t="b">
        <f t="shared" si="15"/>
        <v>0</v>
      </c>
    </row>
    <row r="106" spans="1:29" s="62" customFormat="1" ht="18" customHeight="1" x14ac:dyDescent="0.2">
      <c r="A106" s="104">
        <f t="shared" si="11"/>
        <v>100</v>
      </c>
      <c r="B106" s="417" t="str">
        <f t="shared" si="12"/>
        <v/>
      </c>
      <c r="C106" s="418"/>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1" t="s">
        <v>17</v>
      </c>
      <c r="X106" s="263"/>
      <c r="Y106" s="224"/>
      <c r="AA106" s="62" t="b">
        <f t="shared" si="13"/>
        <v>0</v>
      </c>
      <c r="AB106" s="62" t="b">
        <f t="shared" si="14"/>
        <v>0</v>
      </c>
      <c r="AC106" s="62" t="b">
        <f t="shared" si="15"/>
        <v>0</v>
      </c>
    </row>
    <row r="107" spans="1:29" s="62" customFormat="1" ht="18" customHeight="1" x14ac:dyDescent="0.2">
      <c r="A107" s="104">
        <f t="shared" si="11"/>
        <v>101</v>
      </c>
      <c r="B107" s="417" t="str">
        <f t="shared" si="12"/>
        <v/>
      </c>
      <c r="C107" s="418"/>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1" t="s">
        <v>17</v>
      </c>
      <c r="X107" s="263"/>
      <c r="Y107" s="224"/>
      <c r="AA107" s="62" t="b">
        <f t="shared" si="13"/>
        <v>0</v>
      </c>
      <c r="AB107" s="62" t="b">
        <f t="shared" si="14"/>
        <v>0</v>
      </c>
      <c r="AC107" s="62" t="b">
        <f t="shared" si="15"/>
        <v>0</v>
      </c>
    </row>
    <row r="108" spans="1:29" s="62" customFormat="1" ht="18" customHeight="1" x14ac:dyDescent="0.2">
      <c r="A108" s="104">
        <f t="shared" si="11"/>
        <v>102</v>
      </c>
      <c r="B108" s="417" t="str">
        <f t="shared" si="12"/>
        <v/>
      </c>
      <c r="C108" s="418"/>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1" t="s">
        <v>17</v>
      </c>
      <c r="X108" s="263"/>
      <c r="Y108" s="224"/>
      <c r="AA108" s="62" t="b">
        <f t="shared" si="13"/>
        <v>0</v>
      </c>
      <c r="AB108" s="62" t="b">
        <f t="shared" si="14"/>
        <v>0</v>
      </c>
      <c r="AC108" s="62" t="b">
        <f t="shared" si="15"/>
        <v>0</v>
      </c>
    </row>
    <row r="109" spans="1:29" s="62" customFormat="1" ht="18" customHeight="1" x14ac:dyDescent="0.2">
      <c r="A109" s="104">
        <f t="shared" si="11"/>
        <v>103</v>
      </c>
      <c r="B109" s="417" t="str">
        <f t="shared" si="12"/>
        <v/>
      </c>
      <c r="C109" s="418"/>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1" t="s">
        <v>17</v>
      </c>
      <c r="X109" s="263"/>
      <c r="Y109" s="224"/>
      <c r="AA109" s="62" t="b">
        <f t="shared" si="13"/>
        <v>0</v>
      </c>
      <c r="AB109" s="62" t="b">
        <f t="shared" si="14"/>
        <v>0</v>
      </c>
      <c r="AC109" s="62" t="b">
        <f t="shared" si="15"/>
        <v>0</v>
      </c>
    </row>
    <row r="110" spans="1:29" s="62" customFormat="1" ht="18" customHeight="1" x14ac:dyDescent="0.2">
      <c r="A110" s="104">
        <f t="shared" si="11"/>
        <v>104</v>
      </c>
      <c r="B110" s="417" t="str">
        <f t="shared" si="12"/>
        <v/>
      </c>
      <c r="C110" s="418"/>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1" t="s">
        <v>17</v>
      </c>
      <c r="X110" s="263"/>
      <c r="Y110" s="224"/>
      <c r="AA110" s="62" t="b">
        <f t="shared" si="13"/>
        <v>0</v>
      </c>
      <c r="AB110" s="62" t="b">
        <f t="shared" si="14"/>
        <v>0</v>
      </c>
      <c r="AC110" s="62" t="b">
        <f t="shared" si="15"/>
        <v>0</v>
      </c>
    </row>
    <row r="111" spans="1:29" s="62" customFormat="1" ht="18" customHeight="1" x14ac:dyDescent="0.2">
      <c r="A111" s="104">
        <f t="shared" si="11"/>
        <v>105</v>
      </c>
      <c r="B111" s="417" t="str">
        <f t="shared" si="12"/>
        <v/>
      </c>
      <c r="C111" s="418"/>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1" t="s">
        <v>17</v>
      </c>
      <c r="X111" s="263"/>
      <c r="Y111" s="224"/>
      <c r="AA111" s="62" t="b">
        <f t="shared" si="13"/>
        <v>0</v>
      </c>
      <c r="AB111" s="62" t="b">
        <f t="shared" si="14"/>
        <v>0</v>
      </c>
      <c r="AC111" s="62" t="b">
        <f t="shared" si="15"/>
        <v>0</v>
      </c>
    </row>
    <row r="112" spans="1:29" s="62" customFormat="1" ht="18" customHeight="1" x14ac:dyDescent="0.2">
      <c r="A112" s="104">
        <f t="shared" si="11"/>
        <v>106</v>
      </c>
      <c r="B112" s="417" t="str">
        <f t="shared" si="12"/>
        <v/>
      </c>
      <c r="C112" s="418"/>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1" t="s">
        <v>17</v>
      </c>
      <c r="X112" s="263"/>
      <c r="Y112" s="224"/>
      <c r="AA112" s="62" t="b">
        <f t="shared" si="13"/>
        <v>0</v>
      </c>
      <c r="AB112" s="62" t="b">
        <f t="shared" si="14"/>
        <v>0</v>
      </c>
      <c r="AC112" s="62" t="b">
        <f t="shared" si="15"/>
        <v>0</v>
      </c>
    </row>
    <row r="113" spans="1:29" s="62" customFormat="1" ht="18" customHeight="1" x14ac:dyDescent="0.2">
      <c r="A113" s="104">
        <f t="shared" si="11"/>
        <v>107</v>
      </c>
      <c r="B113" s="417" t="str">
        <f t="shared" si="12"/>
        <v/>
      </c>
      <c r="C113" s="418"/>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1" t="s">
        <v>17</v>
      </c>
      <c r="X113" s="263"/>
      <c r="Y113" s="224"/>
      <c r="AA113" s="62" t="b">
        <f t="shared" si="13"/>
        <v>0</v>
      </c>
      <c r="AB113" s="62" t="b">
        <f t="shared" si="14"/>
        <v>0</v>
      </c>
      <c r="AC113" s="62" t="b">
        <f t="shared" si="15"/>
        <v>0</v>
      </c>
    </row>
    <row r="114" spans="1:29" s="62" customFormat="1" ht="18" customHeight="1" x14ac:dyDescent="0.2">
      <c r="A114" s="104">
        <f t="shared" si="11"/>
        <v>108</v>
      </c>
      <c r="B114" s="417" t="str">
        <f t="shared" si="12"/>
        <v/>
      </c>
      <c r="C114" s="418"/>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1" t="s">
        <v>17</v>
      </c>
      <c r="X114" s="263"/>
      <c r="Y114" s="224"/>
      <c r="AA114" s="62" t="b">
        <f t="shared" si="13"/>
        <v>0</v>
      </c>
      <c r="AB114" s="62" t="b">
        <f t="shared" si="14"/>
        <v>0</v>
      </c>
      <c r="AC114" s="62" t="b">
        <f t="shared" si="15"/>
        <v>0</v>
      </c>
    </row>
    <row r="115" spans="1:29" s="62" customFormat="1" ht="18" customHeight="1" x14ac:dyDescent="0.2">
      <c r="A115" s="104">
        <f t="shared" si="11"/>
        <v>109</v>
      </c>
      <c r="B115" s="417" t="str">
        <f t="shared" si="12"/>
        <v/>
      </c>
      <c r="C115" s="418"/>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1" t="s">
        <v>17</v>
      </c>
      <c r="X115" s="263"/>
      <c r="Y115" s="224"/>
      <c r="AA115" s="62" t="b">
        <f t="shared" si="13"/>
        <v>0</v>
      </c>
      <c r="AB115" s="62" t="b">
        <f t="shared" si="14"/>
        <v>0</v>
      </c>
      <c r="AC115" s="62" t="b">
        <f t="shared" si="15"/>
        <v>0</v>
      </c>
    </row>
    <row r="116" spans="1:29" s="62" customFormat="1" ht="18" customHeight="1" x14ac:dyDescent="0.2">
      <c r="A116" s="104">
        <f t="shared" si="11"/>
        <v>110</v>
      </c>
      <c r="B116" s="417" t="str">
        <f t="shared" si="12"/>
        <v/>
      </c>
      <c r="C116" s="418"/>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1" t="s">
        <v>17</v>
      </c>
      <c r="X116" s="263"/>
      <c r="Y116" s="224"/>
      <c r="AA116" s="62" t="b">
        <f t="shared" si="13"/>
        <v>0</v>
      </c>
      <c r="AB116" s="62" t="b">
        <f t="shared" si="14"/>
        <v>0</v>
      </c>
      <c r="AC116" s="62" t="b">
        <f t="shared" si="15"/>
        <v>0</v>
      </c>
    </row>
    <row r="117" spans="1:29" s="62" customFormat="1" ht="18" customHeight="1" x14ac:dyDescent="0.2">
      <c r="A117" s="104">
        <f t="shared" si="11"/>
        <v>111</v>
      </c>
      <c r="B117" s="417" t="str">
        <f t="shared" si="12"/>
        <v/>
      </c>
      <c r="C117" s="418"/>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1" t="s">
        <v>17</v>
      </c>
      <c r="X117" s="263"/>
      <c r="Y117" s="224"/>
      <c r="AA117" s="62" t="b">
        <f t="shared" si="13"/>
        <v>0</v>
      </c>
      <c r="AB117" s="62" t="b">
        <f t="shared" si="14"/>
        <v>0</v>
      </c>
      <c r="AC117" s="62" t="b">
        <f t="shared" si="15"/>
        <v>0</v>
      </c>
    </row>
    <row r="118" spans="1:29" s="62" customFormat="1" ht="18" customHeight="1" x14ac:dyDescent="0.2">
      <c r="A118" s="104">
        <f t="shared" si="11"/>
        <v>112</v>
      </c>
      <c r="B118" s="417" t="str">
        <f t="shared" si="12"/>
        <v/>
      </c>
      <c r="C118" s="418"/>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1" t="s">
        <v>17</v>
      </c>
      <c r="X118" s="263"/>
      <c r="Y118" s="224"/>
      <c r="AA118" s="62" t="b">
        <f t="shared" si="13"/>
        <v>0</v>
      </c>
      <c r="AB118" s="62" t="b">
        <f t="shared" si="14"/>
        <v>0</v>
      </c>
      <c r="AC118" s="62" t="b">
        <f t="shared" si="15"/>
        <v>0</v>
      </c>
    </row>
    <row r="119" spans="1:29" s="62" customFormat="1" ht="18" customHeight="1" x14ac:dyDescent="0.2">
      <c r="A119" s="104">
        <f t="shared" si="11"/>
        <v>113</v>
      </c>
      <c r="B119" s="417" t="str">
        <f t="shared" si="12"/>
        <v/>
      </c>
      <c r="C119" s="418"/>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1" t="s">
        <v>17</v>
      </c>
      <c r="X119" s="263"/>
      <c r="Y119" s="224"/>
      <c r="AA119" s="62" t="b">
        <f t="shared" si="13"/>
        <v>0</v>
      </c>
      <c r="AB119" s="62" t="b">
        <f t="shared" si="14"/>
        <v>0</v>
      </c>
      <c r="AC119" s="62" t="b">
        <f t="shared" si="15"/>
        <v>0</v>
      </c>
    </row>
    <row r="120" spans="1:29" s="62" customFormat="1" ht="18" customHeight="1" x14ac:dyDescent="0.2">
      <c r="A120" s="104">
        <f t="shared" si="11"/>
        <v>114</v>
      </c>
      <c r="B120" s="417" t="str">
        <f t="shared" si="12"/>
        <v/>
      </c>
      <c r="C120" s="418"/>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1" t="s">
        <v>17</v>
      </c>
      <c r="X120" s="263"/>
      <c r="Y120" s="224"/>
      <c r="AA120" s="62" t="b">
        <f t="shared" si="13"/>
        <v>0</v>
      </c>
      <c r="AB120" s="62" t="b">
        <f t="shared" si="14"/>
        <v>0</v>
      </c>
      <c r="AC120" s="62" t="b">
        <f t="shared" si="15"/>
        <v>0</v>
      </c>
    </row>
    <row r="121" spans="1:29" s="62" customFormat="1" ht="18" customHeight="1" x14ac:dyDescent="0.2">
      <c r="A121" s="104">
        <f t="shared" si="11"/>
        <v>115</v>
      </c>
      <c r="B121" s="417" t="str">
        <f t="shared" si="12"/>
        <v/>
      </c>
      <c r="C121" s="418"/>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1" t="s">
        <v>17</v>
      </c>
      <c r="X121" s="263"/>
      <c r="Y121" s="224"/>
      <c r="AA121" s="62" t="b">
        <f t="shared" si="13"/>
        <v>0</v>
      </c>
      <c r="AB121" s="62" t="b">
        <f t="shared" si="14"/>
        <v>0</v>
      </c>
      <c r="AC121" s="62" t="b">
        <f t="shared" si="15"/>
        <v>0</v>
      </c>
    </row>
    <row r="122" spans="1:29" s="62" customFormat="1" ht="18" customHeight="1" x14ac:dyDescent="0.2">
      <c r="A122" s="104">
        <f t="shared" si="11"/>
        <v>116</v>
      </c>
      <c r="B122" s="417" t="str">
        <f t="shared" si="12"/>
        <v/>
      </c>
      <c r="C122" s="418"/>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1" t="s">
        <v>17</v>
      </c>
      <c r="X122" s="263"/>
      <c r="Y122" s="224"/>
      <c r="AA122" s="62" t="b">
        <f t="shared" si="13"/>
        <v>0</v>
      </c>
      <c r="AB122" s="62" t="b">
        <f t="shared" si="14"/>
        <v>0</v>
      </c>
      <c r="AC122" s="62" t="b">
        <f t="shared" si="15"/>
        <v>0</v>
      </c>
    </row>
    <row r="123" spans="1:29" s="62" customFormat="1" ht="18" customHeight="1" x14ac:dyDescent="0.2">
      <c r="A123" s="104">
        <f t="shared" si="11"/>
        <v>117</v>
      </c>
      <c r="B123" s="417" t="str">
        <f t="shared" si="12"/>
        <v/>
      </c>
      <c r="C123" s="418"/>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1" t="s">
        <v>17</v>
      </c>
      <c r="X123" s="263"/>
      <c r="Y123" s="224"/>
      <c r="AA123" s="62" t="b">
        <f t="shared" si="13"/>
        <v>0</v>
      </c>
      <c r="AB123" s="62" t="b">
        <f t="shared" si="14"/>
        <v>0</v>
      </c>
      <c r="AC123" s="62" t="b">
        <f t="shared" si="15"/>
        <v>0</v>
      </c>
    </row>
    <row r="124" spans="1:29" s="62" customFormat="1" ht="18" customHeight="1" x14ac:dyDescent="0.2">
      <c r="A124" s="104">
        <f t="shared" si="11"/>
        <v>118</v>
      </c>
      <c r="B124" s="417" t="str">
        <f t="shared" si="12"/>
        <v/>
      </c>
      <c r="C124" s="418"/>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1" t="s">
        <v>17</v>
      </c>
      <c r="X124" s="263"/>
      <c r="Y124" s="224"/>
      <c r="AA124" s="62" t="b">
        <f t="shared" si="13"/>
        <v>0</v>
      </c>
      <c r="AB124" s="62" t="b">
        <f t="shared" si="14"/>
        <v>0</v>
      </c>
      <c r="AC124" s="62" t="b">
        <f t="shared" si="15"/>
        <v>0</v>
      </c>
    </row>
    <row r="125" spans="1:29" s="62" customFormat="1" ht="18" customHeight="1" x14ac:dyDescent="0.2">
      <c r="A125" s="104">
        <f t="shared" si="11"/>
        <v>119</v>
      </c>
      <c r="B125" s="417" t="str">
        <f t="shared" si="12"/>
        <v/>
      </c>
      <c r="C125" s="418"/>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1" t="s">
        <v>17</v>
      </c>
      <c r="X125" s="263"/>
      <c r="Y125" s="224"/>
      <c r="AA125" s="62" t="b">
        <f t="shared" si="13"/>
        <v>0</v>
      </c>
      <c r="AB125" s="62" t="b">
        <f t="shared" si="14"/>
        <v>0</v>
      </c>
      <c r="AC125" s="62" t="b">
        <f t="shared" si="15"/>
        <v>0</v>
      </c>
    </row>
    <row r="126" spans="1:29" s="62" customFormat="1" ht="18" customHeight="1" x14ac:dyDescent="0.2">
      <c r="A126" s="104">
        <f t="shared" si="11"/>
        <v>120</v>
      </c>
      <c r="B126" s="417" t="str">
        <f t="shared" si="12"/>
        <v/>
      </c>
      <c r="C126" s="418"/>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1" t="s">
        <v>17</v>
      </c>
      <c r="X126" s="263"/>
      <c r="Y126" s="224"/>
      <c r="AA126" s="62" t="b">
        <f t="shared" si="13"/>
        <v>0</v>
      </c>
      <c r="AB126" s="62" t="b">
        <f t="shared" si="14"/>
        <v>0</v>
      </c>
      <c r="AC126" s="62" t="b">
        <f t="shared" si="15"/>
        <v>0</v>
      </c>
    </row>
    <row r="127" spans="1:29" s="62" customFormat="1" ht="18" customHeight="1" x14ac:dyDescent="0.2">
      <c r="A127" s="104">
        <f t="shared" si="11"/>
        <v>121</v>
      </c>
      <c r="B127" s="417" t="str">
        <f t="shared" si="12"/>
        <v/>
      </c>
      <c r="C127" s="418"/>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1" t="s">
        <v>17</v>
      </c>
      <c r="X127" s="263"/>
      <c r="Y127" s="224"/>
      <c r="AA127" s="62" t="b">
        <f t="shared" si="13"/>
        <v>0</v>
      </c>
      <c r="AB127" s="62" t="b">
        <f t="shared" si="14"/>
        <v>0</v>
      </c>
      <c r="AC127" s="62" t="b">
        <f t="shared" si="15"/>
        <v>0</v>
      </c>
    </row>
    <row r="128" spans="1:29" s="62" customFormat="1" ht="18" customHeight="1" x14ac:dyDescent="0.2">
      <c r="A128" s="104">
        <f t="shared" si="11"/>
        <v>122</v>
      </c>
      <c r="B128" s="417" t="str">
        <f t="shared" si="12"/>
        <v/>
      </c>
      <c r="C128" s="418"/>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1" t="s">
        <v>17</v>
      </c>
      <c r="X128" s="263"/>
      <c r="Y128" s="224"/>
      <c r="AA128" s="62" t="b">
        <f t="shared" si="13"/>
        <v>0</v>
      </c>
      <c r="AB128" s="62" t="b">
        <f t="shared" si="14"/>
        <v>0</v>
      </c>
      <c r="AC128" s="62" t="b">
        <f t="shared" si="15"/>
        <v>0</v>
      </c>
    </row>
    <row r="129" spans="1:29" s="62" customFormat="1" ht="18" customHeight="1" x14ac:dyDescent="0.2">
      <c r="A129" s="104">
        <f t="shared" si="11"/>
        <v>123</v>
      </c>
      <c r="B129" s="417" t="str">
        <f t="shared" si="12"/>
        <v/>
      </c>
      <c r="C129" s="418"/>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1" t="s">
        <v>17</v>
      </c>
      <c r="X129" s="263"/>
      <c r="Y129" s="224"/>
      <c r="AA129" s="62" t="b">
        <f t="shared" si="13"/>
        <v>0</v>
      </c>
      <c r="AB129" s="62" t="b">
        <f t="shared" si="14"/>
        <v>0</v>
      </c>
      <c r="AC129" s="62" t="b">
        <f t="shared" si="15"/>
        <v>0</v>
      </c>
    </row>
    <row r="130" spans="1:29" s="62" customFormat="1" ht="18" customHeight="1" x14ac:dyDescent="0.2">
      <c r="A130" s="104">
        <f t="shared" si="11"/>
        <v>124</v>
      </c>
      <c r="B130" s="417" t="str">
        <f t="shared" si="12"/>
        <v/>
      </c>
      <c r="C130" s="418"/>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1" t="s">
        <v>17</v>
      </c>
      <c r="X130" s="263"/>
      <c r="Y130" s="224"/>
      <c r="AA130" s="62" t="b">
        <f t="shared" si="13"/>
        <v>0</v>
      </c>
      <c r="AB130" s="62" t="b">
        <f t="shared" si="14"/>
        <v>0</v>
      </c>
      <c r="AC130" s="62" t="b">
        <f t="shared" si="15"/>
        <v>0</v>
      </c>
    </row>
    <row r="131" spans="1:29" s="62" customFormat="1" ht="18" customHeight="1" x14ac:dyDescent="0.2">
      <c r="A131" s="104">
        <f t="shared" si="11"/>
        <v>125</v>
      </c>
      <c r="B131" s="417" t="str">
        <f t="shared" si="12"/>
        <v/>
      </c>
      <c r="C131" s="418"/>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1" t="s">
        <v>17</v>
      </c>
      <c r="X131" s="263"/>
      <c r="Y131" s="224"/>
      <c r="AA131" s="62" t="b">
        <f t="shared" si="13"/>
        <v>0</v>
      </c>
      <c r="AB131" s="62" t="b">
        <f t="shared" si="14"/>
        <v>0</v>
      </c>
      <c r="AC131" s="62" t="b">
        <f t="shared" si="15"/>
        <v>0</v>
      </c>
    </row>
    <row r="132" spans="1:29" s="62" customFormat="1" ht="18" customHeight="1" x14ac:dyDescent="0.2">
      <c r="A132" s="104">
        <f t="shared" si="11"/>
        <v>126</v>
      </c>
      <c r="B132" s="417" t="str">
        <f t="shared" si="12"/>
        <v/>
      </c>
      <c r="C132" s="418"/>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1" t="s">
        <v>17</v>
      </c>
      <c r="X132" s="263"/>
      <c r="Y132" s="224"/>
      <c r="AA132" s="62" t="b">
        <f t="shared" si="13"/>
        <v>0</v>
      </c>
      <c r="AB132" s="62" t="b">
        <f t="shared" si="14"/>
        <v>0</v>
      </c>
      <c r="AC132" s="62" t="b">
        <f t="shared" si="15"/>
        <v>0</v>
      </c>
    </row>
    <row r="133" spans="1:29" s="62" customFormat="1" ht="18" customHeight="1" x14ac:dyDescent="0.2">
      <c r="A133" s="104">
        <f t="shared" si="11"/>
        <v>127</v>
      </c>
      <c r="B133" s="417" t="str">
        <f t="shared" si="12"/>
        <v/>
      </c>
      <c r="C133" s="418"/>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1" t="s">
        <v>17</v>
      </c>
      <c r="X133" s="263"/>
      <c r="Y133" s="224"/>
      <c r="AA133" s="62" t="b">
        <f t="shared" si="13"/>
        <v>0</v>
      </c>
      <c r="AB133" s="62" t="b">
        <f t="shared" si="14"/>
        <v>0</v>
      </c>
      <c r="AC133" s="62" t="b">
        <f t="shared" si="15"/>
        <v>0</v>
      </c>
    </row>
    <row r="134" spans="1:29" s="62" customFormat="1" ht="18" customHeight="1" x14ac:dyDescent="0.2">
      <c r="A134" s="104">
        <f t="shared" si="11"/>
        <v>128</v>
      </c>
      <c r="B134" s="417" t="str">
        <f t="shared" si="12"/>
        <v/>
      </c>
      <c r="C134" s="418"/>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1" t="s">
        <v>17</v>
      </c>
      <c r="X134" s="263"/>
      <c r="Y134" s="224"/>
      <c r="AA134" s="62" t="b">
        <f t="shared" si="13"/>
        <v>0</v>
      </c>
      <c r="AB134" s="62" t="b">
        <f t="shared" si="14"/>
        <v>0</v>
      </c>
      <c r="AC134" s="62" t="b">
        <f t="shared" si="15"/>
        <v>0</v>
      </c>
    </row>
    <row r="135" spans="1:29" s="62" customFormat="1" ht="18" customHeight="1" x14ac:dyDescent="0.2">
      <c r="A135" s="104">
        <f t="shared" si="11"/>
        <v>129</v>
      </c>
      <c r="B135" s="417" t="str">
        <f t="shared" si="12"/>
        <v/>
      </c>
      <c r="C135" s="418"/>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1" t="s">
        <v>17</v>
      </c>
      <c r="X135" s="263"/>
      <c r="Y135" s="224"/>
      <c r="AA135" s="62" t="b">
        <f t="shared" si="13"/>
        <v>0</v>
      </c>
      <c r="AB135" s="62" t="b">
        <f t="shared" si="14"/>
        <v>0</v>
      </c>
      <c r="AC135" s="62" t="b">
        <f t="shared" si="15"/>
        <v>0</v>
      </c>
    </row>
    <row r="136" spans="1:29" s="62" customFormat="1" ht="18" customHeight="1" x14ac:dyDescent="0.2">
      <c r="A136" s="104">
        <f t="shared" si="11"/>
        <v>130</v>
      </c>
      <c r="B136" s="417" t="str">
        <f t="shared" si="12"/>
        <v/>
      </c>
      <c r="C136" s="418"/>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1" t="s">
        <v>17</v>
      </c>
      <c r="X136" s="263"/>
      <c r="Y136" s="224"/>
      <c r="AA136" s="62" t="b">
        <f t="shared" si="13"/>
        <v>0</v>
      </c>
      <c r="AB136" s="62" t="b">
        <f t="shared" si="14"/>
        <v>0</v>
      </c>
      <c r="AC136" s="62" t="b">
        <f t="shared" si="15"/>
        <v>0</v>
      </c>
    </row>
    <row r="137" spans="1:29" s="62" customFormat="1" ht="18" customHeight="1" x14ac:dyDescent="0.2">
      <c r="A137" s="104">
        <f t="shared" ref="A137:A200" si="18">A136+1</f>
        <v>131</v>
      </c>
      <c r="B137" s="417" t="str">
        <f t="shared" ref="B137:B200" si="19">IF(AA137=1,"won",IF(AB137=1,"tied",IF(AC137=1,"lost","")))</f>
        <v/>
      </c>
      <c r="C137" s="418"/>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1" t="s">
        <v>17</v>
      </c>
      <c r="X137" s="263"/>
      <c r="Y137" s="224"/>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7" t="str">
        <f t="shared" si="19"/>
        <v/>
      </c>
      <c r="C138" s="418"/>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1" t="s">
        <v>17</v>
      </c>
      <c r="X138" s="263"/>
      <c r="Y138" s="224"/>
      <c r="AA138" s="62" t="b">
        <f t="shared" si="20"/>
        <v>0</v>
      </c>
      <c r="AB138" s="62" t="b">
        <f t="shared" si="21"/>
        <v>0</v>
      </c>
      <c r="AC138" s="62" t="b">
        <f t="shared" si="22"/>
        <v>0</v>
      </c>
    </row>
    <row r="139" spans="1:29" s="62" customFormat="1" ht="18" customHeight="1" x14ac:dyDescent="0.2">
      <c r="A139" s="104">
        <f t="shared" si="18"/>
        <v>133</v>
      </c>
      <c r="B139" s="417" t="str">
        <f t="shared" si="19"/>
        <v/>
      </c>
      <c r="C139" s="418"/>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1" t="s">
        <v>17</v>
      </c>
      <c r="X139" s="263"/>
      <c r="Y139" s="224"/>
      <c r="AA139" s="62" t="b">
        <f t="shared" si="20"/>
        <v>0</v>
      </c>
      <c r="AB139" s="62" t="b">
        <f t="shared" si="21"/>
        <v>0</v>
      </c>
      <c r="AC139" s="62" t="b">
        <f t="shared" si="22"/>
        <v>0</v>
      </c>
    </row>
    <row r="140" spans="1:29" s="62" customFormat="1" ht="18" customHeight="1" x14ac:dyDescent="0.2">
      <c r="A140" s="104">
        <f t="shared" si="18"/>
        <v>134</v>
      </c>
      <c r="B140" s="417" t="str">
        <f t="shared" si="19"/>
        <v/>
      </c>
      <c r="C140" s="418"/>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1" t="s">
        <v>17</v>
      </c>
      <c r="X140" s="263"/>
      <c r="Y140" s="224"/>
      <c r="AA140" s="62" t="b">
        <f t="shared" si="20"/>
        <v>0</v>
      </c>
      <c r="AB140" s="62" t="b">
        <f t="shared" si="21"/>
        <v>0</v>
      </c>
      <c r="AC140" s="62" t="b">
        <f t="shared" si="22"/>
        <v>0</v>
      </c>
    </row>
    <row r="141" spans="1:29" s="62" customFormat="1" ht="18" customHeight="1" x14ac:dyDescent="0.2">
      <c r="A141" s="104">
        <f t="shared" si="18"/>
        <v>135</v>
      </c>
      <c r="B141" s="417" t="str">
        <f t="shared" si="19"/>
        <v/>
      </c>
      <c r="C141" s="418"/>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1" t="s">
        <v>17</v>
      </c>
      <c r="X141" s="263"/>
      <c r="Y141" s="224"/>
      <c r="AA141" s="62" t="b">
        <f t="shared" si="20"/>
        <v>0</v>
      </c>
      <c r="AB141" s="62" t="b">
        <f t="shared" si="21"/>
        <v>0</v>
      </c>
      <c r="AC141" s="62" t="b">
        <f t="shared" si="22"/>
        <v>0</v>
      </c>
    </row>
    <row r="142" spans="1:29" s="62" customFormat="1" ht="18" customHeight="1" x14ac:dyDescent="0.2">
      <c r="A142" s="104">
        <f t="shared" si="18"/>
        <v>136</v>
      </c>
      <c r="B142" s="417" t="str">
        <f t="shared" si="19"/>
        <v/>
      </c>
      <c r="C142" s="418"/>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1" t="s">
        <v>17</v>
      </c>
      <c r="X142" s="263"/>
      <c r="Y142" s="224"/>
      <c r="AA142" s="62" t="b">
        <f t="shared" si="20"/>
        <v>0</v>
      </c>
      <c r="AB142" s="62" t="b">
        <f t="shared" si="21"/>
        <v>0</v>
      </c>
      <c r="AC142" s="62" t="b">
        <f t="shared" si="22"/>
        <v>0</v>
      </c>
    </row>
    <row r="143" spans="1:29" s="62" customFormat="1" ht="18" customHeight="1" x14ac:dyDescent="0.2">
      <c r="A143" s="104">
        <f t="shared" si="18"/>
        <v>137</v>
      </c>
      <c r="B143" s="417" t="str">
        <f t="shared" si="19"/>
        <v/>
      </c>
      <c r="C143" s="418"/>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1" t="s">
        <v>17</v>
      </c>
      <c r="X143" s="263"/>
      <c r="Y143" s="224"/>
      <c r="AA143" s="62" t="b">
        <f t="shared" si="20"/>
        <v>0</v>
      </c>
      <c r="AB143" s="62" t="b">
        <f t="shared" si="21"/>
        <v>0</v>
      </c>
      <c r="AC143" s="62" t="b">
        <f t="shared" si="22"/>
        <v>0</v>
      </c>
    </row>
    <row r="144" spans="1:29" s="62" customFormat="1" ht="18" customHeight="1" x14ac:dyDescent="0.2">
      <c r="A144" s="104">
        <f t="shared" si="18"/>
        <v>138</v>
      </c>
      <c r="B144" s="417" t="str">
        <f t="shared" si="19"/>
        <v/>
      </c>
      <c r="C144" s="418"/>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1" t="s">
        <v>17</v>
      </c>
      <c r="X144" s="263"/>
      <c r="Y144" s="224"/>
      <c r="AA144" s="62" t="b">
        <f t="shared" si="20"/>
        <v>0</v>
      </c>
      <c r="AB144" s="62" t="b">
        <f t="shared" si="21"/>
        <v>0</v>
      </c>
      <c r="AC144" s="62" t="b">
        <f t="shared" si="22"/>
        <v>0</v>
      </c>
    </row>
    <row r="145" spans="1:29" s="62" customFormat="1" ht="18" customHeight="1" x14ac:dyDescent="0.2">
      <c r="A145" s="104">
        <f t="shared" si="18"/>
        <v>139</v>
      </c>
      <c r="B145" s="417" t="str">
        <f t="shared" si="19"/>
        <v/>
      </c>
      <c r="C145" s="418"/>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1" t="s">
        <v>17</v>
      </c>
      <c r="X145" s="263"/>
      <c r="Y145" s="224"/>
      <c r="AA145" s="62" t="b">
        <f t="shared" si="20"/>
        <v>0</v>
      </c>
      <c r="AB145" s="62" t="b">
        <f t="shared" si="21"/>
        <v>0</v>
      </c>
      <c r="AC145" s="62" t="b">
        <f t="shared" si="22"/>
        <v>0</v>
      </c>
    </row>
    <row r="146" spans="1:29" s="62" customFormat="1" ht="18" customHeight="1" x14ac:dyDescent="0.2">
      <c r="A146" s="104">
        <f t="shared" si="18"/>
        <v>140</v>
      </c>
      <c r="B146" s="417" t="str">
        <f t="shared" si="19"/>
        <v/>
      </c>
      <c r="C146" s="418"/>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1" t="s">
        <v>17</v>
      </c>
      <c r="X146" s="263"/>
      <c r="Y146" s="224"/>
      <c r="AA146" s="62" t="b">
        <f t="shared" si="20"/>
        <v>0</v>
      </c>
      <c r="AB146" s="62" t="b">
        <f t="shared" si="21"/>
        <v>0</v>
      </c>
      <c r="AC146" s="62" t="b">
        <f t="shared" si="22"/>
        <v>0</v>
      </c>
    </row>
    <row r="147" spans="1:29" s="62" customFormat="1" ht="18" customHeight="1" x14ac:dyDescent="0.2">
      <c r="A147" s="104">
        <f t="shared" si="18"/>
        <v>141</v>
      </c>
      <c r="B147" s="417" t="str">
        <f t="shared" si="19"/>
        <v/>
      </c>
      <c r="C147" s="418"/>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1" t="s">
        <v>17</v>
      </c>
      <c r="X147" s="263"/>
      <c r="Y147" s="224"/>
      <c r="AA147" s="62" t="b">
        <f t="shared" si="20"/>
        <v>0</v>
      </c>
      <c r="AB147" s="62" t="b">
        <f t="shared" si="21"/>
        <v>0</v>
      </c>
      <c r="AC147" s="62" t="b">
        <f t="shared" si="22"/>
        <v>0</v>
      </c>
    </row>
    <row r="148" spans="1:29" s="62" customFormat="1" ht="18" customHeight="1" x14ac:dyDescent="0.2">
      <c r="A148" s="104">
        <f t="shared" si="18"/>
        <v>142</v>
      </c>
      <c r="B148" s="417" t="str">
        <f t="shared" si="19"/>
        <v/>
      </c>
      <c r="C148" s="418"/>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1" t="s">
        <v>17</v>
      </c>
      <c r="X148" s="263"/>
      <c r="Y148" s="224"/>
      <c r="AA148" s="62" t="b">
        <f t="shared" si="20"/>
        <v>0</v>
      </c>
      <c r="AB148" s="62" t="b">
        <f t="shared" si="21"/>
        <v>0</v>
      </c>
      <c r="AC148" s="62" t="b">
        <f t="shared" si="22"/>
        <v>0</v>
      </c>
    </row>
    <row r="149" spans="1:29" s="62" customFormat="1" ht="18" customHeight="1" x14ac:dyDescent="0.2">
      <c r="A149" s="104">
        <f t="shared" si="18"/>
        <v>143</v>
      </c>
      <c r="B149" s="417" t="str">
        <f t="shared" si="19"/>
        <v/>
      </c>
      <c r="C149" s="418"/>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1" t="s">
        <v>17</v>
      </c>
      <c r="X149" s="263"/>
      <c r="Y149" s="224"/>
      <c r="AA149" s="62" t="b">
        <f t="shared" si="20"/>
        <v>0</v>
      </c>
      <c r="AB149" s="62" t="b">
        <f t="shared" si="21"/>
        <v>0</v>
      </c>
      <c r="AC149" s="62" t="b">
        <f t="shared" si="22"/>
        <v>0</v>
      </c>
    </row>
    <row r="150" spans="1:29" s="62" customFormat="1" ht="18" customHeight="1" x14ac:dyDescent="0.2">
      <c r="A150" s="104">
        <f t="shared" si="18"/>
        <v>144</v>
      </c>
      <c r="B150" s="417" t="str">
        <f t="shared" si="19"/>
        <v/>
      </c>
      <c r="C150" s="418"/>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1" t="s">
        <v>17</v>
      </c>
      <c r="X150" s="263"/>
      <c r="Y150" s="224"/>
      <c r="AA150" s="62" t="b">
        <f t="shared" si="20"/>
        <v>0</v>
      </c>
      <c r="AB150" s="62" t="b">
        <f t="shared" si="21"/>
        <v>0</v>
      </c>
      <c r="AC150" s="62" t="b">
        <f t="shared" si="22"/>
        <v>0</v>
      </c>
    </row>
    <row r="151" spans="1:29" s="62" customFormat="1" ht="18" customHeight="1" x14ac:dyDescent="0.2">
      <c r="A151" s="104">
        <f t="shared" si="18"/>
        <v>145</v>
      </c>
      <c r="B151" s="417" t="str">
        <f t="shared" si="19"/>
        <v/>
      </c>
      <c r="C151" s="418"/>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1" t="s">
        <v>17</v>
      </c>
      <c r="X151" s="263"/>
      <c r="Y151" s="224"/>
      <c r="AA151" s="62" t="b">
        <f t="shared" si="20"/>
        <v>0</v>
      </c>
      <c r="AB151" s="62" t="b">
        <f t="shared" si="21"/>
        <v>0</v>
      </c>
      <c r="AC151" s="62" t="b">
        <f t="shared" si="22"/>
        <v>0</v>
      </c>
    </row>
    <row r="152" spans="1:29" s="62" customFormat="1" ht="18" customHeight="1" x14ac:dyDescent="0.2">
      <c r="A152" s="104">
        <f t="shared" si="18"/>
        <v>146</v>
      </c>
      <c r="B152" s="417" t="str">
        <f t="shared" si="19"/>
        <v/>
      </c>
      <c r="C152" s="418"/>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1" t="s">
        <v>17</v>
      </c>
      <c r="X152" s="263"/>
      <c r="Y152" s="224"/>
      <c r="AA152" s="62" t="b">
        <f t="shared" si="20"/>
        <v>0</v>
      </c>
      <c r="AB152" s="62" t="b">
        <f t="shared" si="21"/>
        <v>0</v>
      </c>
      <c r="AC152" s="62" t="b">
        <f t="shared" si="22"/>
        <v>0</v>
      </c>
    </row>
    <row r="153" spans="1:29" s="62" customFormat="1" ht="18" customHeight="1" x14ac:dyDescent="0.2">
      <c r="A153" s="104">
        <f t="shared" si="18"/>
        <v>147</v>
      </c>
      <c r="B153" s="417" t="str">
        <f t="shared" si="19"/>
        <v/>
      </c>
      <c r="C153" s="418"/>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1" t="s">
        <v>17</v>
      </c>
      <c r="X153" s="263"/>
      <c r="Y153" s="224"/>
      <c r="AA153" s="62" t="b">
        <f t="shared" si="20"/>
        <v>0</v>
      </c>
      <c r="AB153" s="62" t="b">
        <f t="shared" si="21"/>
        <v>0</v>
      </c>
      <c r="AC153" s="62" t="b">
        <f t="shared" si="22"/>
        <v>0</v>
      </c>
    </row>
    <row r="154" spans="1:29" s="62" customFormat="1" ht="18" customHeight="1" x14ac:dyDescent="0.2">
      <c r="A154" s="104">
        <f t="shared" si="18"/>
        <v>148</v>
      </c>
      <c r="B154" s="417" t="str">
        <f t="shared" si="19"/>
        <v/>
      </c>
      <c r="C154" s="418"/>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1" t="s">
        <v>17</v>
      </c>
      <c r="X154" s="263"/>
      <c r="Y154" s="224"/>
      <c r="AA154" s="62" t="b">
        <f t="shared" si="20"/>
        <v>0</v>
      </c>
      <c r="AB154" s="62" t="b">
        <f t="shared" si="21"/>
        <v>0</v>
      </c>
      <c r="AC154" s="62" t="b">
        <f t="shared" si="22"/>
        <v>0</v>
      </c>
    </row>
    <row r="155" spans="1:29" s="62" customFormat="1" ht="18" customHeight="1" x14ac:dyDescent="0.2">
      <c r="A155" s="104">
        <f t="shared" si="18"/>
        <v>149</v>
      </c>
      <c r="B155" s="417" t="str">
        <f t="shared" si="19"/>
        <v/>
      </c>
      <c r="C155" s="418"/>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1" t="s">
        <v>17</v>
      </c>
      <c r="X155" s="263"/>
      <c r="Y155" s="224"/>
      <c r="AA155" s="62" t="b">
        <f t="shared" si="20"/>
        <v>0</v>
      </c>
      <c r="AB155" s="62" t="b">
        <f t="shared" si="21"/>
        <v>0</v>
      </c>
      <c r="AC155" s="62" t="b">
        <f t="shared" si="22"/>
        <v>0</v>
      </c>
    </row>
    <row r="156" spans="1:29" s="62" customFormat="1" ht="18" customHeight="1" x14ac:dyDescent="0.2">
      <c r="A156" s="104">
        <f t="shared" si="18"/>
        <v>150</v>
      </c>
      <c r="B156" s="417" t="str">
        <f t="shared" si="19"/>
        <v/>
      </c>
      <c r="C156" s="418"/>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1" t="s">
        <v>17</v>
      </c>
      <c r="X156" s="263"/>
      <c r="Y156" s="224"/>
      <c r="AA156" s="62" t="b">
        <f t="shared" si="20"/>
        <v>0</v>
      </c>
      <c r="AB156" s="62" t="b">
        <f t="shared" si="21"/>
        <v>0</v>
      </c>
      <c r="AC156" s="62" t="b">
        <f t="shared" si="22"/>
        <v>0</v>
      </c>
    </row>
    <row r="157" spans="1:29" s="62" customFormat="1" ht="18" customHeight="1" x14ac:dyDescent="0.2">
      <c r="A157" s="104">
        <f t="shared" si="18"/>
        <v>151</v>
      </c>
      <c r="B157" s="417" t="str">
        <f t="shared" si="19"/>
        <v/>
      </c>
      <c r="C157" s="418"/>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1" t="s">
        <v>17</v>
      </c>
      <c r="X157" s="263"/>
      <c r="Y157" s="224"/>
      <c r="AA157" s="62" t="b">
        <f t="shared" si="20"/>
        <v>0</v>
      </c>
      <c r="AB157" s="62" t="b">
        <f t="shared" si="21"/>
        <v>0</v>
      </c>
      <c r="AC157" s="62" t="b">
        <f t="shared" si="22"/>
        <v>0</v>
      </c>
    </row>
    <row r="158" spans="1:29" s="62" customFormat="1" ht="18" customHeight="1" x14ac:dyDescent="0.2">
      <c r="A158" s="104">
        <f t="shared" si="18"/>
        <v>152</v>
      </c>
      <c r="B158" s="417" t="str">
        <f t="shared" si="19"/>
        <v/>
      </c>
      <c r="C158" s="418"/>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1" t="s">
        <v>17</v>
      </c>
      <c r="X158" s="263"/>
      <c r="Y158" s="224"/>
      <c r="AA158" s="62" t="b">
        <f t="shared" si="20"/>
        <v>0</v>
      </c>
      <c r="AB158" s="62" t="b">
        <f t="shared" si="21"/>
        <v>0</v>
      </c>
      <c r="AC158" s="62" t="b">
        <f t="shared" si="22"/>
        <v>0</v>
      </c>
    </row>
    <row r="159" spans="1:29" s="62" customFormat="1" ht="18" customHeight="1" x14ac:dyDescent="0.2">
      <c r="A159" s="104">
        <f t="shared" si="18"/>
        <v>153</v>
      </c>
      <c r="B159" s="417" t="str">
        <f t="shared" si="19"/>
        <v/>
      </c>
      <c r="C159" s="418"/>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1" t="s">
        <v>17</v>
      </c>
      <c r="X159" s="263"/>
      <c r="Y159" s="224"/>
      <c r="AA159" s="62" t="b">
        <f t="shared" si="20"/>
        <v>0</v>
      </c>
      <c r="AB159" s="62" t="b">
        <f t="shared" si="21"/>
        <v>0</v>
      </c>
      <c r="AC159" s="62" t="b">
        <f t="shared" si="22"/>
        <v>0</v>
      </c>
    </row>
    <row r="160" spans="1:29" s="62" customFormat="1" ht="18" customHeight="1" x14ac:dyDescent="0.2">
      <c r="A160" s="104">
        <f t="shared" si="18"/>
        <v>154</v>
      </c>
      <c r="B160" s="417" t="str">
        <f t="shared" si="19"/>
        <v/>
      </c>
      <c r="C160" s="418"/>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1" t="s">
        <v>17</v>
      </c>
      <c r="X160" s="263"/>
      <c r="Y160" s="224"/>
      <c r="AA160" s="62" t="b">
        <f t="shared" si="20"/>
        <v>0</v>
      </c>
      <c r="AB160" s="62" t="b">
        <f t="shared" si="21"/>
        <v>0</v>
      </c>
      <c r="AC160" s="62" t="b">
        <f t="shared" si="22"/>
        <v>0</v>
      </c>
    </row>
    <row r="161" spans="1:29" s="62" customFormat="1" ht="18" customHeight="1" x14ac:dyDescent="0.2">
      <c r="A161" s="104">
        <f t="shared" si="18"/>
        <v>155</v>
      </c>
      <c r="B161" s="417" t="str">
        <f t="shared" si="19"/>
        <v/>
      </c>
      <c r="C161" s="418"/>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1" t="s">
        <v>17</v>
      </c>
      <c r="X161" s="263"/>
      <c r="Y161" s="224"/>
      <c r="AA161" s="62" t="b">
        <f t="shared" si="20"/>
        <v>0</v>
      </c>
      <c r="AB161" s="62" t="b">
        <f t="shared" si="21"/>
        <v>0</v>
      </c>
      <c r="AC161" s="62" t="b">
        <f t="shared" si="22"/>
        <v>0</v>
      </c>
    </row>
    <row r="162" spans="1:29" s="62" customFormat="1" ht="18" customHeight="1" x14ac:dyDescent="0.2">
      <c r="A162" s="104">
        <f t="shared" si="18"/>
        <v>156</v>
      </c>
      <c r="B162" s="417" t="str">
        <f t="shared" si="19"/>
        <v/>
      </c>
      <c r="C162" s="418"/>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1" t="s">
        <v>17</v>
      </c>
      <c r="X162" s="263"/>
      <c r="Y162" s="224"/>
      <c r="AA162" s="62" t="b">
        <f t="shared" si="20"/>
        <v>0</v>
      </c>
      <c r="AB162" s="62" t="b">
        <f t="shared" si="21"/>
        <v>0</v>
      </c>
      <c r="AC162" s="62" t="b">
        <f t="shared" si="22"/>
        <v>0</v>
      </c>
    </row>
    <row r="163" spans="1:29" s="62" customFormat="1" ht="18" customHeight="1" x14ac:dyDescent="0.2">
      <c r="A163" s="104">
        <f t="shared" si="18"/>
        <v>157</v>
      </c>
      <c r="B163" s="417" t="str">
        <f t="shared" si="19"/>
        <v/>
      </c>
      <c r="C163" s="418"/>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1" t="s">
        <v>17</v>
      </c>
      <c r="X163" s="263"/>
      <c r="Y163" s="224"/>
      <c r="AA163" s="62" t="b">
        <f t="shared" si="20"/>
        <v>0</v>
      </c>
      <c r="AB163" s="62" t="b">
        <f t="shared" si="21"/>
        <v>0</v>
      </c>
      <c r="AC163" s="62" t="b">
        <f t="shared" si="22"/>
        <v>0</v>
      </c>
    </row>
    <row r="164" spans="1:29" s="62" customFormat="1" ht="18" customHeight="1" x14ac:dyDescent="0.2">
      <c r="A164" s="104">
        <f t="shared" si="18"/>
        <v>158</v>
      </c>
      <c r="B164" s="417" t="str">
        <f t="shared" si="19"/>
        <v/>
      </c>
      <c r="C164" s="418"/>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1" t="s">
        <v>17</v>
      </c>
      <c r="X164" s="263"/>
      <c r="Y164" s="224"/>
      <c r="AA164" s="62" t="b">
        <f t="shared" si="20"/>
        <v>0</v>
      </c>
      <c r="AB164" s="62" t="b">
        <f t="shared" si="21"/>
        <v>0</v>
      </c>
      <c r="AC164" s="62" t="b">
        <f t="shared" si="22"/>
        <v>0</v>
      </c>
    </row>
    <row r="165" spans="1:29" s="62" customFormat="1" ht="18" customHeight="1" x14ac:dyDescent="0.2">
      <c r="A165" s="104">
        <f t="shared" si="18"/>
        <v>159</v>
      </c>
      <c r="B165" s="417" t="str">
        <f t="shared" si="19"/>
        <v/>
      </c>
      <c r="C165" s="418"/>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1" t="s">
        <v>17</v>
      </c>
      <c r="X165" s="263"/>
      <c r="Y165" s="224"/>
      <c r="AA165" s="62" t="b">
        <f t="shared" si="20"/>
        <v>0</v>
      </c>
      <c r="AB165" s="62" t="b">
        <f t="shared" si="21"/>
        <v>0</v>
      </c>
      <c r="AC165" s="62" t="b">
        <f t="shared" si="22"/>
        <v>0</v>
      </c>
    </row>
    <row r="166" spans="1:29" s="62" customFormat="1" ht="18" customHeight="1" x14ac:dyDescent="0.2">
      <c r="A166" s="104">
        <f t="shared" si="18"/>
        <v>160</v>
      </c>
      <c r="B166" s="417" t="str">
        <f t="shared" si="19"/>
        <v/>
      </c>
      <c r="C166" s="418"/>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1" t="s">
        <v>17</v>
      </c>
      <c r="X166" s="263"/>
      <c r="Y166" s="224"/>
      <c r="AA166" s="62" t="b">
        <f t="shared" si="20"/>
        <v>0</v>
      </c>
      <c r="AB166" s="62" t="b">
        <f t="shared" si="21"/>
        <v>0</v>
      </c>
      <c r="AC166" s="62" t="b">
        <f t="shared" si="22"/>
        <v>0</v>
      </c>
    </row>
    <row r="167" spans="1:29" s="62" customFormat="1" ht="18" customHeight="1" x14ac:dyDescent="0.2">
      <c r="A167" s="104">
        <f t="shared" si="18"/>
        <v>161</v>
      </c>
      <c r="B167" s="417" t="str">
        <f t="shared" si="19"/>
        <v/>
      </c>
      <c r="C167" s="418"/>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1" t="s">
        <v>17</v>
      </c>
      <c r="X167" s="263"/>
      <c r="Y167" s="224"/>
      <c r="AA167" s="62" t="b">
        <f t="shared" si="20"/>
        <v>0</v>
      </c>
      <c r="AB167" s="62" t="b">
        <f t="shared" si="21"/>
        <v>0</v>
      </c>
      <c r="AC167" s="62" t="b">
        <f t="shared" si="22"/>
        <v>0</v>
      </c>
    </row>
    <row r="168" spans="1:29" s="62" customFormat="1" ht="18" customHeight="1" x14ac:dyDescent="0.2">
      <c r="A168" s="104">
        <f t="shared" si="18"/>
        <v>162</v>
      </c>
      <c r="B168" s="417" t="str">
        <f t="shared" si="19"/>
        <v/>
      </c>
      <c r="C168" s="418"/>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1" t="s">
        <v>17</v>
      </c>
      <c r="X168" s="263"/>
      <c r="Y168" s="224"/>
      <c r="AA168" s="62" t="b">
        <f t="shared" si="20"/>
        <v>0</v>
      </c>
      <c r="AB168" s="62" t="b">
        <f t="shared" si="21"/>
        <v>0</v>
      </c>
      <c r="AC168" s="62" t="b">
        <f t="shared" si="22"/>
        <v>0</v>
      </c>
    </row>
    <row r="169" spans="1:29" s="62" customFormat="1" ht="18" customHeight="1" x14ac:dyDescent="0.2">
      <c r="A169" s="104">
        <f t="shared" si="18"/>
        <v>163</v>
      </c>
      <c r="B169" s="417" t="str">
        <f t="shared" si="19"/>
        <v/>
      </c>
      <c r="C169" s="418"/>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1" t="s">
        <v>17</v>
      </c>
      <c r="X169" s="263"/>
      <c r="Y169" s="224"/>
      <c r="AA169" s="62" t="b">
        <f t="shared" si="20"/>
        <v>0</v>
      </c>
      <c r="AB169" s="62" t="b">
        <f t="shared" si="21"/>
        <v>0</v>
      </c>
      <c r="AC169" s="62" t="b">
        <f t="shared" si="22"/>
        <v>0</v>
      </c>
    </row>
    <row r="170" spans="1:29" s="62" customFormat="1" ht="18" customHeight="1" x14ac:dyDescent="0.2">
      <c r="A170" s="104">
        <f t="shared" si="18"/>
        <v>164</v>
      </c>
      <c r="B170" s="417" t="str">
        <f t="shared" si="19"/>
        <v/>
      </c>
      <c r="C170" s="418"/>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1" t="s">
        <v>17</v>
      </c>
      <c r="X170" s="263"/>
      <c r="Y170" s="224"/>
      <c r="AA170" s="62" t="b">
        <f t="shared" si="20"/>
        <v>0</v>
      </c>
      <c r="AB170" s="62" t="b">
        <f t="shared" si="21"/>
        <v>0</v>
      </c>
      <c r="AC170" s="62" t="b">
        <f t="shared" si="22"/>
        <v>0</v>
      </c>
    </row>
    <row r="171" spans="1:29" s="62" customFormat="1" ht="18" customHeight="1" x14ac:dyDescent="0.2">
      <c r="A171" s="104">
        <f t="shared" si="18"/>
        <v>165</v>
      </c>
      <c r="B171" s="417" t="str">
        <f t="shared" si="19"/>
        <v/>
      </c>
      <c r="C171" s="418"/>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1" t="s">
        <v>17</v>
      </c>
      <c r="X171" s="263"/>
      <c r="Y171" s="224"/>
      <c r="AA171" s="62" t="b">
        <f t="shared" si="20"/>
        <v>0</v>
      </c>
      <c r="AB171" s="62" t="b">
        <f t="shared" si="21"/>
        <v>0</v>
      </c>
      <c r="AC171" s="62" t="b">
        <f t="shared" si="22"/>
        <v>0</v>
      </c>
    </row>
    <row r="172" spans="1:29" s="62" customFormat="1" ht="18" customHeight="1" x14ac:dyDescent="0.2">
      <c r="A172" s="104">
        <f t="shared" si="18"/>
        <v>166</v>
      </c>
      <c r="B172" s="417" t="str">
        <f t="shared" si="19"/>
        <v/>
      </c>
      <c r="C172" s="418"/>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1" t="s">
        <v>17</v>
      </c>
      <c r="X172" s="263"/>
      <c r="Y172" s="224"/>
      <c r="AA172" s="62" t="b">
        <f t="shared" si="20"/>
        <v>0</v>
      </c>
      <c r="AB172" s="62" t="b">
        <f t="shared" si="21"/>
        <v>0</v>
      </c>
      <c r="AC172" s="62" t="b">
        <f t="shared" si="22"/>
        <v>0</v>
      </c>
    </row>
    <row r="173" spans="1:29" s="62" customFormat="1" ht="18" customHeight="1" x14ac:dyDescent="0.2">
      <c r="A173" s="104">
        <f t="shared" si="18"/>
        <v>167</v>
      </c>
      <c r="B173" s="417" t="str">
        <f t="shared" si="19"/>
        <v/>
      </c>
      <c r="C173" s="418"/>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1" t="s">
        <v>17</v>
      </c>
      <c r="X173" s="263"/>
      <c r="Y173" s="224"/>
      <c r="AA173" s="62" t="b">
        <f t="shared" si="20"/>
        <v>0</v>
      </c>
      <c r="AB173" s="62" t="b">
        <f t="shared" si="21"/>
        <v>0</v>
      </c>
      <c r="AC173" s="62" t="b">
        <f t="shared" si="22"/>
        <v>0</v>
      </c>
    </row>
    <row r="174" spans="1:29" s="62" customFormat="1" ht="18" customHeight="1" x14ac:dyDescent="0.2">
      <c r="A174" s="104">
        <f t="shared" si="18"/>
        <v>168</v>
      </c>
      <c r="B174" s="417" t="str">
        <f t="shared" si="19"/>
        <v/>
      </c>
      <c r="C174" s="418"/>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1" t="s">
        <v>17</v>
      </c>
      <c r="X174" s="263"/>
      <c r="Y174" s="224"/>
      <c r="AA174" s="62" t="b">
        <f t="shared" si="20"/>
        <v>0</v>
      </c>
      <c r="AB174" s="62" t="b">
        <f t="shared" si="21"/>
        <v>0</v>
      </c>
      <c r="AC174" s="62" t="b">
        <f t="shared" si="22"/>
        <v>0</v>
      </c>
    </row>
    <row r="175" spans="1:29" s="62" customFormat="1" ht="18" customHeight="1" x14ac:dyDescent="0.2">
      <c r="A175" s="104">
        <f t="shared" si="18"/>
        <v>169</v>
      </c>
      <c r="B175" s="417" t="str">
        <f t="shared" si="19"/>
        <v/>
      </c>
      <c r="C175" s="418"/>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1" t="s">
        <v>17</v>
      </c>
      <c r="X175" s="263"/>
      <c r="Y175" s="224"/>
      <c r="AA175" s="62" t="b">
        <f t="shared" si="20"/>
        <v>0</v>
      </c>
      <c r="AB175" s="62" t="b">
        <f t="shared" si="21"/>
        <v>0</v>
      </c>
      <c r="AC175" s="62" t="b">
        <f t="shared" si="22"/>
        <v>0</v>
      </c>
    </row>
    <row r="176" spans="1:29" s="62" customFormat="1" ht="18" customHeight="1" x14ac:dyDescent="0.2">
      <c r="A176" s="104">
        <f t="shared" si="18"/>
        <v>170</v>
      </c>
      <c r="B176" s="417" t="str">
        <f t="shared" si="19"/>
        <v/>
      </c>
      <c r="C176" s="418"/>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1" t="s">
        <v>17</v>
      </c>
      <c r="X176" s="263"/>
      <c r="Y176" s="224"/>
      <c r="AA176" s="62" t="b">
        <f t="shared" si="20"/>
        <v>0</v>
      </c>
      <c r="AB176" s="62" t="b">
        <f t="shared" si="21"/>
        <v>0</v>
      </c>
      <c r="AC176" s="62" t="b">
        <f t="shared" si="22"/>
        <v>0</v>
      </c>
    </row>
    <row r="177" spans="1:29" s="62" customFormat="1" ht="18" customHeight="1" x14ac:dyDescent="0.2">
      <c r="A177" s="104">
        <f t="shared" si="18"/>
        <v>171</v>
      </c>
      <c r="B177" s="417" t="str">
        <f t="shared" si="19"/>
        <v/>
      </c>
      <c r="C177" s="418"/>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1" t="s">
        <v>17</v>
      </c>
      <c r="X177" s="263"/>
      <c r="Y177" s="224"/>
      <c r="AA177" s="62" t="b">
        <f t="shared" si="20"/>
        <v>0</v>
      </c>
      <c r="AB177" s="62" t="b">
        <f t="shared" si="21"/>
        <v>0</v>
      </c>
      <c r="AC177" s="62" t="b">
        <f t="shared" si="22"/>
        <v>0</v>
      </c>
    </row>
    <row r="178" spans="1:29" s="62" customFormat="1" ht="18" customHeight="1" x14ac:dyDescent="0.2">
      <c r="A178" s="104">
        <f t="shared" si="18"/>
        <v>172</v>
      </c>
      <c r="B178" s="417" t="str">
        <f t="shared" si="19"/>
        <v/>
      </c>
      <c r="C178" s="418"/>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1" t="s">
        <v>17</v>
      </c>
      <c r="X178" s="263"/>
      <c r="Y178" s="224"/>
      <c r="AA178" s="62" t="b">
        <f t="shared" si="20"/>
        <v>0</v>
      </c>
      <c r="AB178" s="62" t="b">
        <f t="shared" si="21"/>
        <v>0</v>
      </c>
      <c r="AC178" s="62" t="b">
        <f t="shared" si="22"/>
        <v>0</v>
      </c>
    </row>
    <row r="179" spans="1:29" s="62" customFormat="1" ht="18" customHeight="1" x14ac:dyDescent="0.2">
      <c r="A179" s="104">
        <f t="shared" si="18"/>
        <v>173</v>
      </c>
      <c r="B179" s="417" t="str">
        <f t="shared" si="19"/>
        <v/>
      </c>
      <c r="C179" s="418"/>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1" t="s">
        <v>17</v>
      </c>
      <c r="X179" s="263"/>
      <c r="Y179" s="224"/>
      <c r="AA179" s="62" t="b">
        <f t="shared" si="20"/>
        <v>0</v>
      </c>
      <c r="AB179" s="62" t="b">
        <f t="shared" si="21"/>
        <v>0</v>
      </c>
      <c r="AC179" s="62" t="b">
        <f t="shared" si="22"/>
        <v>0</v>
      </c>
    </row>
    <row r="180" spans="1:29" s="62" customFormat="1" ht="18" customHeight="1" x14ac:dyDescent="0.2">
      <c r="A180" s="104">
        <f t="shared" si="18"/>
        <v>174</v>
      </c>
      <c r="B180" s="417" t="str">
        <f t="shared" si="19"/>
        <v/>
      </c>
      <c r="C180" s="418"/>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1" t="s">
        <v>17</v>
      </c>
      <c r="X180" s="263"/>
      <c r="Y180" s="224"/>
      <c r="AA180" s="62" t="b">
        <f t="shared" si="20"/>
        <v>0</v>
      </c>
      <c r="AB180" s="62" t="b">
        <f t="shared" si="21"/>
        <v>0</v>
      </c>
      <c r="AC180" s="62" t="b">
        <f t="shared" si="22"/>
        <v>0</v>
      </c>
    </row>
    <row r="181" spans="1:29" s="62" customFormat="1" ht="18" customHeight="1" x14ac:dyDescent="0.2">
      <c r="A181" s="104">
        <f t="shared" si="18"/>
        <v>175</v>
      </c>
      <c r="B181" s="417" t="str">
        <f t="shared" si="19"/>
        <v/>
      </c>
      <c r="C181" s="418"/>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1" t="s">
        <v>17</v>
      </c>
      <c r="X181" s="263"/>
      <c r="Y181" s="224"/>
      <c r="AA181" s="62" t="b">
        <f t="shared" si="20"/>
        <v>0</v>
      </c>
      <c r="AB181" s="62" t="b">
        <f t="shared" si="21"/>
        <v>0</v>
      </c>
      <c r="AC181" s="62" t="b">
        <f t="shared" si="22"/>
        <v>0</v>
      </c>
    </row>
    <row r="182" spans="1:29" s="62" customFormat="1" ht="18" customHeight="1" x14ac:dyDescent="0.2">
      <c r="A182" s="104">
        <f t="shared" si="18"/>
        <v>176</v>
      </c>
      <c r="B182" s="417" t="str">
        <f t="shared" si="19"/>
        <v/>
      </c>
      <c r="C182" s="418"/>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1" t="s">
        <v>17</v>
      </c>
      <c r="X182" s="263"/>
      <c r="Y182" s="224"/>
      <c r="AA182" s="62" t="b">
        <f t="shared" si="20"/>
        <v>0</v>
      </c>
      <c r="AB182" s="62" t="b">
        <f t="shared" si="21"/>
        <v>0</v>
      </c>
      <c r="AC182" s="62" t="b">
        <f t="shared" si="22"/>
        <v>0</v>
      </c>
    </row>
    <row r="183" spans="1:29" s="62" customFormat="1" ht="18" customHeight="1" x14ac:dyDescent="0.2">
      <c r="A183" s="104">
        <f t="shared" si="18"/>
        <v>177</v>
      </c>
      <c r="B183" s="417" t="str">
        <f t="shared" si="19"/>
        <v/>
      </c>
      <c r="C183" s="418"/>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1" t="s">
        <v>17</v>
      </c>
      <c r="X183" s="263"/>
      <c r="Y183" s="224"/>
      <c r="AA183" s="62" t="b">
        <f t="shared" si="20"/>
        <v>0</v>
      </c>
      <c r="AB183" s="62" t="b">
        <f t="shared" si="21"/>
        <v>0</v>
      </c>
      <c r="AC183" s="62" t="b">
        <f t="shared" si="22"/>
        <v>0</v>
      </c>
    </row>
    <row r="184" spans="1:29" s="62" customFormat="1" ht="18" customHeight="1" x14ac:dyDescent="0.2">
      <c r="A184" s="104">
        <f t="shared" si="18"/>
        <v>178</v>
      </c>
      <c r="B184" s="417" t="str">
        <f t="shared" si="19"/>
        <v/>
      </c>
      <c r="C184" s="418"/>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1" t="s">
        <v>17</v>
      </c>
      <c r="X184" s="263"/>
      <c r="Y184" s="224"/>
      <c r="AA184" s="62" t="b">
        <f t="shared" si="20"/>
        <v>0</v>
      </c>
      <c r="AB184" s="62" t="b">
        <f t="shared" si="21"/>
        <v>0</v>
      </c>
      <c r="AC184" s="62" t="b">
        <f t="shared" si="22"/>
        <v>0</v>
      </c>
    </row>
    <row r="185" spans="1:29" s="62" customFormat="1" ht="18" customHeight="1" x14ac:dyDescent="0.2">
      <c r="A185" s="104">
        <f t="shared" si="18"/>
        <v>179</v>
      </c>
      <c r="B185" s="417" t="str">
        <f t="shared" si="19"/>
        <v/>
      </c>
      <c r="C185" s="418"/>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1" t="s">
        <v>17</v>
      </c>
      <c r="X185" s="263"/>
      <c r="Y185" s="224"/>
      <c r="AA185" s="62" t="b">
        <f t="shared" si="20"/>
        <v>0</v>
      </c>
      <c r="AB185" s="62" t="b">
        <f t="shared" si="21"/>
        <v>0</v>
      </c>
      <c r="AC185" s="62" t="b">
        <f t="shared" si="22"/>
        <v>0</v>
      </c>
    </row>
    <row r="186" spans="1:29" s="62" customFormat="1" ht="18" customHeight="1" x14ac:dyDescent="0.2">
      <c r="A186" s="104">
        <f t="shared" si="18"/>
        <v>180</v>
      </c>
      <c r="B186" s="417" t="str">
        <f t="shared" si="19"/>
        <v/>
      </c>
      <c r="C186" s="418"/>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1" t="s">
        <v>17</v>
      </c>
      <c r="X186" s="263"/>
      <c r="Y186" s="224"/>
      <c r="AA186" s="62" t="b">
        <f t="shared" si="20"/>
        <v>0</v>
      </c>
      <c r="AB186" s="62" t="b">
        <f t="shared" si="21"/>
        <v>0</v>
      </c>
      <c r="AC186" s="62" t="b">
        <f t="shared" si="22"/>
        <v>0</v>
      </c>
    </row>
    <row r="187" spans="1:29" s="62" customFormat="1" ht="18" customHeight="1" x14ac:dyDescent="0.2">
      <c r="A187" s="104">
        <f t="shared" si="18"/>
        <v>181</v>
      </c>
      <c r="B187" s="417" t="str">
        <f t="shared" si="19"/>
        <v/>
      </c>
      <c r="C187" s="418"/>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1" t="s">
        <v>17</v>
      </c>
      <c r="X187" s="263"/>
      <c r="Y187" s="224"/>
      <c r="AA187" s="62" t="b">
        <f t="shared" si="20"/>
        <v>0</v>
      </c>
      <c r="AB187" s="62" t="b">
        <f t="shared" si="21"/>
        <v>0</v>
      </c>
      <c r="AC187" s="62" t="b">
        <f t="shared" si="22"/>
        <v>0</v>
      </c>
    </row>
    <row r="188" spans="1:29" s="62" customFormat="1" ht="18" customHeight="1" x14ac:dyDescent="0.2">
      <c r="A188" s="104">
        <f t="shared" si="18"/>
        <v>182</v>
      </c>
      <c r="B188" s="417" t="str">
        <f t="shared" si="19"/>
        <v/>
      </c>
      <c r="C188" s="418"/>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1" t="s">
        <v>17</v>
      </c>
      <c r="X188" s="263"/>
      <c r="Y188" s="224"/>
      <c r="AA188" s="62" t="b">
        <f t="shared" si="20"/>
        <v>0</v>
      </c>
      <c r="AB188" s="62" t="b">
        <f t="shared" si="21"/>
        <v>0</v>
      </c>
      <c r="AC188" s="62" t="b">
        <f t="shared" si="22"/>
        <v>0</v>
      </c>
    </row>
    <row r="189" spans="1:29" s="62" customFormat="1" ht="18" customHeight="1" x14ac:dyDescent="0.2">
      <c r="A189" s="104">
        <f t="shared" si="18"/>
        <v>183</v>
      </c>
      <c r="B189" s="417" t="str">
        <f t="shared" si="19"/>
        <v/>
      </c>
      <c r="C189" s="418"/>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1" t="s">
        <v>17</v>
      </c>
      <c r="X189" s="263"/>
      <c r="Y189" s="224"/>
      <c r="AA189" s="62" t="b">
        <f t="shared" si="20"/>
        <v>0</v>
      </c>
      <c r="AB189" s="62" t="b">
        <f t="shared" si="21"/>
        <v>0</v>
      </c>
      <c r="AC189" s="62" t="b">
        <f t="shared" si="22"/>
        <v>0</v>
      </c>
    </row>
    <row r="190" spans="1:29" s="62" customFormat="1" ht="18" customHeight="1" x14ac:dyDescent="0.2">
      <c r="A190" s="104">
        <f t="shared" si="18"/>
        <v>184</v>
      </c>
      <c r="B190" s="417" t="str">
        <f t="shared" si="19"/>
        <v/>
      </c>
      <c r="C190" s="418"/>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1" t="s">
        <v>17</v>
      </c>
      <c r="X190" s="263"/>
      <c r="Y190" s="224"/>
      <c r="AA190" s="62" t="b">
        <f t="shared" si="20"/>
        <v>0</v>
      </c>
      <c r="AB190" s="62" t="b">
        <f t="shared" si="21"/>
        <v>0</v>
      </c>
      <c r="AC190" s="62" t="b">
        <f t="shared" si="22"/>
        <v>0</v>
      </c>
    </row>
    <row r="191" spans="1:29" s="62" customFormat="1" ht="18" customHeight="1" x14ac:dyDescent="0.2">
      <c r="A191" s="104">
        <f t="shared" si="18"/>
        <v>185</v>
      </c>
      <c r="B191" s="417" t="str">
        <f t="shared" si="19"/>
        <v/>
      </c>
      <c r="C191" s="418"/>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1" t="s">
        <v>17</v>
      </c>
      <c r="X191" s="263"/>
      <c r="Y191" s="224"/>
      <c r="AA191" s="62" t="b">
        <f t="shared" si="20"/>
        <v>0</v>
      </c>
      <c r="AB191" s="62" t="b">
        <f t="shared" si="21"/>
        <v>0</v>
      </c>
      <c r="AC191" s="62" t="b">
        <f t="shared" si="22"/>
        <v>0</v>
      </c>
    </row>
    <row r="192" spans="1:29" s="62" customFormat="1" ht="18" customHeight="1" x14ac:dyDescent="0.2">
      <c r="A192" s="104">
        <f t="shared" si="18"/>
        <v>186</v>
      </c>
      <c r="B192" s="417" t="str">
        <f t="shared" si="19"/>
        <v/>
      </c>
      <c r="C192" s="418"/>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1" t="s">
        <v>17</v>
      </c>
      <c r="X192" s="263"/>
      <c r="Y192" s="224"/>
      <c r="AA192" s="62" t="b">
        <f t="shared" si="20"/>
        <v>0</v>
      </c>
      <c r="AB192" s="62" t="b">
        <f t="shared" si="21"/>
        <v>0</v>
      </c>
      <c r="AC192" s="62" t="b">
        <f t="shared" si="22"/>
        <v>0</v>
      </c>
    </row>
    <row r="193" spans="1:29" s="62" customFormat="1" ht="18" customHeight="1" x14ac:dyDescent="0.2">
      <c r="A193" s="104">
        <f t="shared" si="18"/>
        <v>187</v>
      </c>
      <c r="B193" s="417" t="str">
        <f t="shared" si="19"/>
        <v/>
      </c>
      <c r="C193" s="418"/>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1" t="s">
        <v>17</v>
      </c>
      <c r="X193" s="263"/>
      <c r="Y193" s="224"/>
      <c r="AA193" s="62" t="b">
        <f t="shared" si="20"/>
        <v>0</v>
      </c>
      <c r="AB193" s="62" t="b">
        <f t="shared" si="21"/>
        <v>0</v>
      </c>
      <c r="AC193" s="62" t="b">
        <f t="shared" si="22"/>
        <v>0</v>
      </c>
    </row>
    <row r="194" spans="1:29" s="62" customFormat="1" ht="18" customHeight="1" x14ac:dyDescent="0.2">
      <c r="A194" s="104">
        <f t="shared" si="18"/>
        <v>188</v>
      </c>
      <c r="B194" s="417" t="str">
        <f t="shared" si="19"/>
        <v/>
      </c>
      <c r="C194" s="418"/>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1" t="s">
        <v>17</v>
      </c>
      <c r="X194" s="263"/>
      <c r="Y194" s="224"/>
      <c r="AA194" s="62" t="b">
        <f t="shared" si="20"/>
        <v>0</v>
      </c>
      <c r="AB194" s="62" t="b">
        <f t="shared" si="21"/>
        <v>0</v>
      </c>
      <c r="AC194" s="62" t="b">
        <f t="shared" si="22"/>
        <v>0</v>
      </c>
    </row>
    <row r="195" spans="1:29" s="62" customFormat="1" ht="18" customHeight="1" x14ac:dyDescent="0.2">
      <c r="A195" s="104">
        <f t="shared" si="18"/>
        <v>189</v>
      </c>
      <c r="B195" s="417" t="str">
        <f t="shared" si="19"/>
        <v/>
      </c>
      <c r="C195" s="418"/>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1" t="s">
        <v>17</v>
      </c>
      <c r="X195" s="263"/>
      <c r="Y195" s="224"/>
      <c r="AA195" s="62" t="b">
        <f t="shared" si="20"/>
        <v>0</v>
      </c>
      <c r="AB195" s="62" t="b">
        <f t="shared" si="21"/>
        <v>0</v>
      </c>
      <c r="AC195" s="62" t="b">
        <f t="shared" si="22"/>
        <v>0</v>
      </c>
    </row>
    <row r="196" spans="1:29" s="62" customFormat="1" ht="18" customHeight="1" x14ac:dyDescent="0.2">
      <c r="A196" s="104">
        <f t="shared" si="18"/>
        <v>190</v>
      </c>
      <c r="B196" s="417" t="str">
        <f t="shared" si="19"/>
        <v/>
      </c>
      <c r="C196" s="418"/>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1" t="s">
        <v>17</v>
      </c>
      <c r="X196" s="263"/>
      <c r="Y196" s="224"/>
      <c r="AA196" s="62" t="b">
        <f t="shared" si="20"/>
        <v>0</v>
      </c>
      <c r="AB196" s="62" t="b">
        <f t="shared" si="21"/>
        <v>0</v>
      </c>
      <c r="AC196" s="62" t="b">
        <f t="shared" si="22"/>
        <v>0</v>
      </c>
    </row>
    <row r="197" spans="1:29" s="62" customFormat="1" ht="18" customHeight="1" x14ac:dyDescent="0.2">
      <c r="A197" s="104">
        <f t="shared" si="18"/>
        <v>191</v>
      </c>
      <c r="B197" s="417" t="str">
        <f t="shared" si="19"/>
        <v/>
      </c>
      <c r="C197" s="418"/>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1" t="s">
        <v>17</v>
      </c>
      <c r="X197" s="263"/>
      <c r="Y197" s="224"/>
      <c r="AA197" s="62" t="b">
        <f t="shared" si="20"/>
        <v>0</v>
      </c>
      <c r="AB197" s="62" t="b">
        <f t="shared" si="21"/>
        <v>0</v>
      </c>
      <c r="AC197" s="62" t="b">
        <f t="shared" si="22"/>
        <v>0</v>
      </c>
    </row>
    <row r="198" spans="1:29" s="62" customFormat="1" ht="18" customHeight="1" x14ac:dyDescent="0.2">
      <c r="A198" s="104">
        <f t="shared" si="18"/>
        <v>192</v>
      </c>
      <c r="B198" s="417" t="str">
        <f t="shared" si="19"/>
        <v/>
      </c>
      <c r="C198" s="418"/>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1" t="s">
        <v>17</v>
      </c>
      <c r="X198" s="263"/>
      <c r="Y198" s="224"/>
      <c r="AA198" s="62" t="b">
        <f t="shared" si="20"/>
        <v>0</v>
      </c>
      <c r="AB198" s="62" t="b">
        <f t="shared" si="21"/>
        <v>0</v>
      </c>
      <c r="AC198" s="62" t="b">
        <f t="shared" si="22"/>
        <v>0</v>
      </c>
    </row>
    <row r="199" spans="1:29" s="62" customFormat="1" ht="18" customHeight="1" x14ac:dyDescent="0.2">
      <c r="A199" s="104">
        <f t="shared" si="18"/>
        <v>193</v>
      </c>
      <c r="B199" s="417" t="str">
        <f t="shared" si="19"/>
        <v/>
      </c>
      <c r="C199" s="418"/>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1" t="s">
        <v>17</v>
      </c>
      <c r="X199" s="263"/>
      <c r="Y199" s="224"/>
      <c r="AA199" s="62" t="b">
        <f t="shared" si="20"/>
        <v>0</v>
      </c>
      <c r="AB199" s="62" t="b">
        <f t="shared" si="21"/>
        <v>0</v>
      </c>
      <c r="AC199" s="62" t="b">
        <f t="shared" si="22"/>
        <v>0</v>
      </c>
    </row>
    <row r="200" spans="1:29" s="62" customFormat="1" ht="18" customHeight="1" x14ac:dyDescent="0.2">
      <c r="A200" s="104">
        <f t="shared" si="18"/>
        <v>194</v>
      </c>
      <c r="B200" s="417" t="str">
        <f t="shared" si="19"/>
        <v/>
      </c>
      <c r="C200" s="418"/>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1" t="s">
        <v>17</v>
      </c>
      <c r="X200" s="263"/>
      <c r="Y200" s="224"/>
      <c r="AA200" s="62" t="b">
        <f t="shared" si="20"/>
        <v>0</v>
      </c>
      <c r="AB200" s="62" t="b">
        <f t="shared" si="21"/>
        <v>0</v>
      </c>
      <c r="AC200" s="62" t="b">
        <f t="shared" si="22"/>
        <v>0</v>
      </c>
    </row>
    <row r="201" spans="1:29" s="62" customFormat="1" ht="18" customHeight="1" x14ac:dyDescent="0.2">
      <c r="A201" s="104">
        <f t="shared" ref="A201:A206" si="25">A200+1</f>
        <v>195</v>
      </c>
      <c r="B201" s="417" t="str">
        <f t="shared" ref="B201:B206" si="26">IF(AA201=1,"won",IF(AB201=1,"tied",IF(AC201=1,"lost","")))</f>
        <v/>
      </c>
      <c r="C201" s="418"/>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1" t="s">
        <v>17</v>
      </c>
      <c r="X201" s="263"/>
      <c r="Y201" s="224"/>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7" t="str">
        <f t="shared" si="26"/>
        <v/>
      </c>
      <c r="C202" s="418"/>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1" t="s">
        <v>17</v>
      </c>
      <c r="X202" s="263"/>
      <c r="Y202" s="224"/>
      <c r="AA202" s="62" t="b">
        <f t="shared" si="27"/>
        <v>0</v>
      </c>
      <c r="AB202" s="62" t="b">
        <f t="shared" si="28"/>
        <v>0</v>
      </c>
      <c r="AC202" s="62" t="b">
        <f t="shared" si="29"/>
        <v>0</v>
      </c>
    </row>
    <row r="203" spans="1:29" s="62" customFormat="1" ht="18" customHeight="1" x14ac:dyDescent="0.2">
      <c r="A203" s="104">
        <f t="shared" si="25"/>
        <v>197</v>
      </c>
      <c r="B203" s="417" t="str">
        <f t="shared" si="26"/>
        <v/>
      </c>
      <c r="C203" s="418"/>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1" t="s">
        <v>17</v>
      </c>
      <c r="X203" s="263"/>
      <c r="Y203" s="224"/>
      <c r="AA203" s="62" t="b">
        <f t="shared" si="27"/>
        <v>0</v>
      </c>
      <c r="AB203" s="62" t="b">
        <f t="shared" si="28"/>
        <v>0</v>
      </c>
      <c r="AC203" s="62" t="b">
        <f t="shared" si="29"/>
        <v>0</v>
      </c>
    </row>
    <row r="204" spans="1:29" s="62" customFormat="1" ht="18" customHeight="1" x14ac:dyDescent="0.2">
      <c r="A204" s="104">
        <f t="shared" si="25"/>
        <v>198</v>
      </c>
      <c r="B204" s="417" t="str">
        <f t="shared" si="26"/>
        <v/>
      </c>
      <c r="C204" s="418"/>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1" t="s">
        <v>17</v>
      </c>
      <c r="X204" s="263"/>
      <c r="Y204" s="224"/>
      <c r="AA204" s="62" t="b">
        <f t="shared" si="27"/>
        <v>0</v>
      </c>
      <c r="AB204" s="62" t="b">
        <f t="shared" si="28"/>
        <v>0</v>
      </c>
      <c r="AC204" s="62" t="b">
        <f t="shared" si="29"/>
        <v>0</v>
      </c>
    </row>
    <row r="205" spans="1:29" s="62" customFormat="1" ht="18" customHeight="1" x14ac:dyDescent="0.2">
      <c r="A205" s="104">
        <f t="shared" si="25"/>
        <v>199</v>
      </c>
      <c r="B205" s="417" t="str">
        <f t="shared" si="26"/>
        <v/>
      </c>
      <c r="C205" s="418"/>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1" t="s">
        <v>17</v>
      </c>
      <c r="X205" s="263"/>
      <c r="Y205" s="224"/>
      <c r="AA205" s="62" t="b">
        <f t="shared" si="27"/>
        <v>0</v>
      </c>
      <c r="AB205" s="62" t="b">
        <f t="shared" si="28"/>
        <v>0</v>
      </c>
      <c r="AC205" s="62" t="b">
        <f t="shared" si="29"/>
        <v>0</v>
      </c>
    </row>
    <row r="206" spans="1:29" s="62" customFormat="1" ht="18" customHeight="1" x14ac:dyDescent="0.2">
      <c r="A206" s="104">
        <f t="shared" si="25"/>
        <v>200</v>
      </c>
      <c r="B206" s="417" t="str">
        <f t="shared" si="26"/>
        <v/>
      </c>
      <c r="C206" s="418"/>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1" t="s">
        <v>17</v>
      </c>
      <c r="X206" s="263"/>
      <c r="Y206" s="224"/>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66"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0"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66"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66"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67" t="s">
        <v>674</v>
      </c>
      <c r="C36" s="77"/>
    </row>
    <row r="37" spans="1:3" s="58" customFormat="1" ht="5.0999999999999996" customHeight="1" x14ac:dyDescent="0.2">
      <c r="A37" s="77"/>
      <c r="B37" s="123"/>
      <c r="C37" s="77"/>
    </row>
    <row r="38" spans="1:3" s="58" customFormat="1" ht="12.95" customHeight="1" x14ac:dyDescent="0.2">
      <c r="A38" s="77"/>
      <c r="B38" s="267" t="s">
        <v>797</v>
      </c>
      <c r="C38" s="77"/>
    </row>
    <row r="39" spans="1:3" s="58" customFormat="1" ht="5.0999999999999996" customHeight="1" x14ac:dyDescent="0.2">
      <c r="A39" s="77"/>
      <c r="B39" s="123"/>
      <c r="C39" s="77"/>
    </row>
    <row r="40" spans="1:3" s="58" customFormat="1" ht="12.95" customHeight="1" x14ac:dyDescent="0.2">
      <c r="A40" s="77"/>
      <c r="B40" s="320"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67" t="s">
        <v>798</v>
      </c>
      <c r="C43" s="77"/>
    </row>
    <row r="44" spans="1:3" s="58" customFormat="1" ht="5.0999999999999996" customHeight="1" x14ac:dyDescent="0.2">
      <c r="A44" s="77"/>
      <c r="B44" s="123"/>
      <c r="C44" s="77"/>
    </row>
    <row r="45" spans="1:3" s="58" customFormat="1" ht="63.75" x14ac:dyDescent="0.2">
      <c r="A45" s="77"/>
      <c r="B45" s="320"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67" t="s">
        <v>801</v>
      </c>
      <c r="C48" s="77"/>
    </row>
    <row r="49" spans="1:3" s="58" customFormat="1" ht="5.0999999999999996" customHeight="1" x14ac:dyDescent="0.2">
      <c r="A49" s="77"/>
      <c r="B49" s="123"/>
      <c r="C49" s="77"/>
    </row>
    <row r="50" spans="1:3" s="58" customFormat="1" x14ac:dyDescent="0.2">
      <c r="A50" s="77"/>
      <c r="B50" s="320" t="s">
        <v>802</v>
      </c>
      <c r="C50" s="77"/>
    </row>
    <row r="51" spans="1:3" s="58" customFormat="1" x14ac:dyDescent="0.2">
      <c r="A51" s="77"/>
      <c r="B51" s="320"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67" t="s">
        <v>804</v>
      </c>
      <c r="C54" s="77"/>
    </row>
    <row r="55" spans="1:3" s="58" customFormat="1" ht="5.0999999999999996" customHeight="1" x14ac:dyDescent="0.2">
      <c r="A55" s="77"/>
      <c r="B55" s="123"/>
      <c r="C55" s="77"/>
    </row>
    <row r="56" spans="1:3" s="58" customFormat="1" x14ac:dyDescent="0.2">
      <c r="A56" s="77"/>
      <c r="B56" s="320"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67" t="s">
        <v>816</v>
      </c>
      <c r="C59" s="77"/>
    </row>
    <row r="60" spans="1:3" s="58" customFormat="1" ht="5.0999999999999996" customHeight="1" x14ac:dyDescent="0.2">
      <c r="A60" s="77"/>
      <c r="B60" s="123"/>
      <c r="C60" s="77"/>
    </row>
    <row r="61" spans="1:3" s="58" customFormat="1" x14ac:dyDescent="0.2">
      <c r="A61" s="77"/>
      <c r="B61" s="320" t="s">
        <v>811</v>
      </c>
      <c r="C61" s="77"/>
    </row>
    <row r="62" spans="1:3" s="58" customFormat="1" ht="12.75" customHeight="1" x14ac:dyDescent="0.2">
      <c r="A62" s="77"/>
      <c r="B62" s="320" t="s">
        <v>812</v>
      </c>
      <c r="C62" s="77"/>
    </row>
    <row r="63" spans="1:3" s="58" customFormat="1" ht="12.75" customHeight="1" x14ac:dyDescent="0.2">
      <c r="A63" s="77"/>
      <c r="B63" s="320" t="s">
        <v>813</v>
      </c>
      <c r="C63" s="77"/>
    </row>
    <row r="64" spans="1:3" s="58" customFormat="1" ht="12.75" customHeight="1" x14ac:dyDescent="0.2">
      <c r="A64" s="77"/>
      <c r="B64" s="320" t="s">
        <v>814</v>
      </c>
      <c r="C64" s="77"/>
    </row>
    <row r="65" spans="1:256" s="58" customFormat="1" ht="5.0999999999999996" customHeight="1" x14ac:dyDescent="0.2">
      <c r="A65" s="77"/>
      <c r="B65" s="123"/>
      <c r="C65" s="77"/>
    </row>
    <row r="66" spans="1:256" s="58" customFormat="1" ht="12.95" customHeight="1" x14ac:dyDescent="0.2">
      <c r="A66" s="77"/>
      <c r="B66" s="320" t="s">
        <v>815</v>
      </c>
      <c r="C66" s="77"/>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8"/>
      <c r="BY66" s="268"/>
      <c r="BZ66" s="268"/>
      <c r="CA66" s="268"/>
      <c r="CB66" s="268"/>
      <c r="CC66" s="268"/>
      <c r="CD66" s="268"/>
      <c r="CE66" s="268"/>
      <c r="CF66" s="268"/>
      <c r="CG66" s="268"/>
      <c r="CH66" s="268"/>
      <c r="CI66" s="268"/>
      <c r="CJ66" s="268"/>
      <c r="CK66" s="268"/>
      <c r="CL66" s="268"/>
      <c r="CM66" s="268"/>
      <c r="CN66" s="268"/>
      <c r="CO66" s="268"/>
      <c r="CP66" s="268"/>
      <c r="CQ66" s="268"/>
      <c r="CR66" s="268"/>
      <c r="CS66" s="268"/>
      <c r="CT66" s="268"/>
      <c r="CU66" s="268"/>
      <c r="CV66" s="268"/>
      <c r="CW66" s="268"/>
      <c r="CX66" s="268"/>
      <c r="CY66" s="268"/>
      <c r="CZ66" s="268"/>
      <c r="DA66" s="268"/>
      <c r="DB66" s="268"/>
      <c r="DC66" s="268"/>
      <c r="DD66" s="268"/>
      <c r="DE66" s="268"/>
      <c r="DF66" s="268"/>
      <c r="DG66" s="268"/>
      <c r="DH66" s="268"/>
      <c r="DI66" s="268"/>
      <c r="DJ66" s="268"/>
      <c r="DK66" s="268"/>
      <c r="DL66" s="268"/>
      <c r="DM66" s="268"/>
      <c r="DN66" s="268"/>
      <c r="DO66" s="268"/>
      <c r="DP66" s="268"/>
      <c r="DQ66" s="268"/>
      <c r="DR66" s="268"/>
      <c r="DS66" s="268"/>
      <c r="DT66" s="268"/>
      <c r="DU66" s="268"/>
      <c r="DV66" s="268"/>
      <c r="DW66" s="268"/>
      <c r="DX66" s="268"/>
      <c r="DY66" s="268"/>
      <c r="DZ66" s="268"/>
      <c r="EA66" s="268"/>
      <c r="EB66" s="268"/>
      <c r="EC66" s="268"/>
      <c r="ED66" s="268"/>
      <c r="EE66" s="268"/>
      <c r="EF66" s="268"/>
      <c r="EG66" s="268"/>
      <c r="EH66" s="268"/>
      <c r="EI66" s="268"/>
      <c r="EJ66" s="268"/>
      <c r="EK66" s="268"/>
      <c r="EL66" s="268"/>
      <c r="EM66" s="268"/>
      <c r="EN66" s="268"/>
      <c r="EO66" s="268"/>
      <c r="EP66" s="268"/>
      <c r="EQ66" s="268"/>
      <c r="ER66" s="268"/>
      <c r="ES66" s="268"/>
      <c r="ET66" s="268"/>
      <c r="EU66" s="268"/>
      <c r="EV66" s="268"/>
      <c r="EW66" s="268"/>
      <c r="EX66" s="268"/>
      <c r="EY66" s="268"/>
      <c r="EZ66" s="268"/>
      <c r="FA66" s="268"/>
      <c r="FB66" s="268"/>
      <c r="FC66" s="268"/>
      <c r="FD66" s="268"/>
      <c r="FE66" s="268"/>
      <c r="FF66" s="268"/>
      <c r="FG66" s="268"/>
      <c r="FH66" s="268"/>
      <c r="FI66" s="268"/>
      <c r="FJ66" s="268"/>
      <c r="FK66" s="268"/>
      <c r="FL66" s="268"/>
      <c r="FM66" s="268"/>
      <c r="FN66" s="268"/>
      <c r="FO66" s="268"/>
      <c r="FP66" s="268"/>
      <c r="FQ66" s="268"/>
      <c r="FR66" s="268"/>
      <c r="FS66" s="268"/>
      <c r="FT66" s="268"/>
      <c r="FU66" s="268"/>
      <c r="FV66" s="268"/>
      <c r="FW66" s="268"/>
      <c r="FX66" s="268"/>
      <c r="FY66" s="268"/>
      <c r="FZ66" s="268"/>
      <c r="GA66" s="268"/>
      <c r="GB66" s="268"/>
      <c r="GC66" s="268"/>
      <c r="GD66" s="268"/>
      <c r="GE66" s="268"/>
      <c r="GF66" s="268"/>
      <c r="GG66" s="268"/>
      <c r="GH66" s="268"/>
      <c r="GI66" s="268"/>
      <c r="GJ66" s="268"/>
      <c r="GK66" s="268"/>
      <c r="GL66" s="268"/>
      <c r="GM66" s="268"/>
      <c r="GN66" s="268"/>
      <c r="GO66" s="268"/>
      <c r="GP66" s="268"/>
      <c r="GQ66" s="268"/>
      <c r="GR66" s="268"/>
      <c r="GS66" s="268"/>
      <c r="GT66" s="268"/>
      <c r="GU66" s="268"/>
      <c r="GV66" s="268"/>
      <c r="GW66" s="268"/>
      <c r="GX66" s="268"/>
      <c r="GY66" s="268"/>
      <c r="GZ66" s="268"/>
      <c r="HA66" s="268"/>
      <c r="HB66" s="268"/>
      <c r="HC66" s="268"/>
      <c r="HD66" s="268"/>
      <c r="HE66" s="268"/>
      <c r="HF66" s="268"/>
      <c r="HG66" s="268"/>
      <c r="HH66" s="268"/>
      <c r="HI66" s="268"/>
      <c r="HJ66" s="268"/>
      <c r="HK66" s="268"/>
      <c r="HL66" s="268"/>
      <c r="HM66" s="268"/>
      <c r="HN66" s="268"/>
      <c r="HO66" s="268"/>
      <c r="HP66" s="268"/>
      <c r="HQ66" s="268"/>
      <c r="HR66" s="268"/>
      <c r="HS66" s="268"/>
      <c r="HT66" s="268"/>
      <c r="HU66" s="268"/>
      <c r="HV66" s="268"/>
      <c r="HW66" s="268"/>
      <c r="HX66" s="268"/>
      <c r="HY66" s="268"/>
      <c r="HZ66" s="268"/>
      <c r="IA66" s="268"/>
      <c r="IB66" s="268"/>
      <c r="IC66" s="268"/>
      <c r="ID66" s="268"/>
      <c r="IE66" s="268"/>
      <c r="IF66" s="268"/>
      <c r="IG66" s="268"/>
      <c r="IH66" s="268"/>
      <c r="II66" s="268"/>
      <c r="IJ66" s="268"/>
      <c r="IK66" s="268"/>
      <c r="IL66" s="268"/>
      <c r="IM66" s="268"/>
      <c r="IN66" s="268"/>
      <c r="IO66" s="268"/>
      <c r="IP66" s="268"/>
      <c r="IQ66" s="268"/>
      <c r="IR66" s="268"/>
      <c r="IS66" s="268"/>
      <c r="IT66" s="268"/>
      <c r="IU66" s="268"/>
      <c r="IV66" s="268"/>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67" t="s">
        <v>855</v>
      </c>
      <c r="C69" s="77"/>
    </row>
    <row r="70" spans="1:256" s="58" customFormat="1" ht="5.0999999999999996" customHeight="1" x14ac:dyDescent="0.2">
      <c r="A70" s="77"/>
      <c r="B70" s="123"/>
      <c r="C70" s="77"/>
    </row>
    <row r="71" spans="1:256" s="58" customFormat="1" ht="25.5" x14ac:dyDescent="0.2">
      <c r="A71" s="77"/>
      <c r="B71" s="320" t="s">
        <v>856</v>
      </c>
      <c r="C71" s="77"/>
    </row>
    <row r="72" spans="1:256" s="58" customFormat="1" ht="5.0999999999999996" customHeight="1" x14ac:dyDescent="0.2">
      <c r="A72" s="77"/>
      <c r="B72" s="123"/>
      <c r="C72" s="77"/>
    </row>
    <row r="73" spans="1:256" s="58" customFormat="1" ht="12.75" customHeight="1" x14ac:dyDescent="0.2">
      <c r="A73" s="77"/>
      <c r="B73" s="320" t="s">
        <v>857</v>
      </c>
      <c r="C73" s="77"/>
    </row>
    <row r="74" spans="1:256" s="58" customFormat="1" ht="12.75" customHeight="1" x14ac:dyDescent="0.2">
      <c r="A74" s="77"/>
      <c r="B74" s="320" t="s">
        <v>858</v>
      </c>
      <c r="C74" s="77"/>
    </row>
    <row r="75" spans="1:256" s="58" customFormat="1" ht="12.95" customHeight="1" x14ac:dyDescent="0.2">
      <c r="A75" s="77"/>
      <c r="B75" s="320" t="s">
        <v>859</v>
      </c>
      <c r="C75" s="77"/>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c r="DF75" s="268"/>
      <c r="DG75" s="268"/>
      <c r="DH75" s="268"/>
      <c r="DI75" s="268"/>
      <c r="DJ75" s="268"/>
      <c r="DK75" s="268"/>
      <c r="DL75" s="268"/>
      <c r="DM75" s="268"/>
      <c r="DN75" s="268"/>
      <c r="DO75" s="268"/>
      <c r="DP75" s="268"/>
      <c r="DQ75" s="268"/>
      <c r="DR75" s="268"/>
      <c r="DS75" s="268"/>
      <c r="DT75" s="268"/>
      <c r="DU75" s="268"/>
      <c r="DV75" s="268"/>
      <c r="DW75" s="268"/>
      <c r="DX75" s="268"/>
      <c r="DY75" s="268"/>
      <c r="DZ75" s="268"/>
      <c r="EA75" s="268"/>
      <c r="EB75" s="268"/>
      <c r="EC75" s="268"/>
      <c r="ED75" s="268"/>
      <c r="EE75" s="268"/>
      <c r="EF75" s="268"/>
      <c r="EG75" s="268"/>
      <c r="EH75" s="268"/>
      <c r="EI75" s="268"/>
      <c r="EJ75" s="268"/>
      <c r="EK75" s="268"/>
      <c r="EL75" s="268"/>
      <c r="EM75" s="268"/>
      <c r="EN75" s="268"/>
      <c r="EO75" s="268"/>
      <c r="EP75" s="268"/>
      <c r="EQ75" s="268"/>
      <c r="ER75" s="268"/>
      <c r="ES75" s="268"/>
      <c r="ET75" s="268"/>
      <c r="EU75" s="268"/>
      <c r="EV75" s="268"/>
      <c r="EW75" s="268"/>
      <c r="EX75" s="268"/>
      <c r="EY75" s="268"/>
      <c r="EZ75" s="268"/>
      <c r="FA75" s="268"/>
      <c r="FB75" s="268"/>
      <c r="FC75" s="268"/>
      <c r="FD75" s="268"/>
      <c r="FE75" s="268"/>
      <c r="FF75" s="268"/>
      <c r="FG75" s="268"/>
      <c r="FH75" s="268"/>
      <c r="FI75" s="268"/>
      <c r="FJ75" s="268"/>
      <c r="FK75" s="268"/>
      <c r="FL75" s="268"/>
      <c r="FM75" s="268"/>
      <c r="FN75" s="268"/>
      <c r="FO75" s="268"/>
      <c r="FP75" s="268"/>
      <c r="FQ75" s="268"/>
      <c r="FR75" s="268"/>
      <c r="FS75" s="268"/>
      <c r="FT75" s="268"/>
      <c r="FU75" s="268"/>
      <c r="FV75" s="268"/>
      <c r="FW75" s="268"/>
      <c r="FX75" s="268"/>
      <c r="FY75" s="268"/>
      <c r="FZ75" s="268"/>
      <c r="GA75" s="268"/>
      <c r="GB75" s="268"/>
      <c r="GC75" s="268"/>
      <c r="GD75" s="268"/>
      <c r="GE75" s="268"/>
      <c r="GF75" s="268"/>
      <c r="GG75" s="268"/>
      <c r="GH75" s="268"/>
      <c r="GI75" s="268"/>
      <c r="GJ75" s="268"/>
      <c r="GK75" s="268"/>
      <c r="GL75" s="268"/>
      <c r="GM75" s="268"/>
      <c r="GN75" s="268"/>
      <c r="GO75" s="268"/>
      <c r="GP75" s="268"/>
      <c r="GQ75" s="268"/>
      <c r="GR75" s="268"/>
      <c r="GS75" s="268"/>
      <c r="GT75" s="268"/>
      <c r="GU75" s="268"/>
      <c r="GV75" s="268"/>
      <c r="GW75" s="268"/>
      <c r="GX75" s="268"/>
      <c r="GY75" s="268"/>
      <c r="GZ75" s="268"/>
      <c r="HA75" s="268"/>
      <c r="HB75" s="268"/>
      <c r="HC75" s="268"/>
      <c r="HD75" s="268"/>
      <c r="HE75" s="268"/>
      <c r="HF75" s="268"/>
      <c r="HG75" s="268"/>
      <c r="HH75" s="268"/>
      <c r="HI75" s="268"/>
      <c r="HJ75" s="268"/>
      <c r="HK75" s="268"/>
      <c r="HL75" s="268"/>
      <c r="HM75" s="268"/>
      <c r="HN75" s="268"/>
      <c r="HO75" s="268"/>
      <c r="HP75" s="268"/>
      <c r="HQ75" s="268"/>
      <c r="HR75" s="268"/>
      <c r="HS75" s="268"/>
      <c r="HT75" s="268"/>
      <c r="HU75" s="268"/>
      <c r="HV75" s="268"/>
      <c r="HW75" s="268"/>
      <c r="HX75" s="268"/>
      <c r="HY75" s="268"/>
      <c r="HZ75" s="268"/>
      <c r="IA75" s="268"/>
      <c r="IB75" s="268"/>
      <c r="IC75" s="268"/>
      <c r="ID75" s="268"/>
      <c r="IE75" s="268"/>
      <c r="IF75" s="268"/>
      <c r="IG75" s="268"/>
      <c r="IH75" s="268"/>
      <c r="II75" s="268"/>
      <c r="IJ75" s="268"/>
      <c r="IK75" s="268"/>
      <c r="IL75" s="268"/>
      <c r="IM75" s="268"/>
      <c r="IN75" s="268"/>
      <c r="IO75" s="268"/>
      <c r="IP75" s="268"/>
      <c r="IQ75" s="268"/>
      <c r="IR75" s="268"/>
      <c r="IS75" s="268"/>
      <c r="IT75" s="268"/>
      <c r="IU75" s="268"/>
      <c r="IV75" s="268"/>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67" t="s">
        <v>862</v>
      </c>
      <c r="C78" s="77"/>
    </row>
    <row r="79" spans="1:256" s="58" customFormat="1" ht="5.0999999999999996" customHeight="1" x14ac:dyDescent="0.2">
      <c r="A79" s="77"/>
      <c r="B79" s="123"/>
      <c r="C79" s="77"/>
    </row>
    <row r="80" spans="1:256" s="58" customFormat="1" x14ac:dyDescent="0.2">
      <c r="A80" s="77"/>
      <c r="B80" s="320"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67" t="s">
        <v>864</v>
      </c>
      <c r="C83" s="77"/>
    </row>
    <row r="84" spans="1:256" s="58" customFormat="1" ht="5.0999999999999996" customHeight="1" x14ac:dyDescent="0.2">
      <c r="A84" s="77"/>
      <c r="B84" s="123"/>
      <c r="C84" s="77"/>
    </row>
    <row r="85" spans="1:256" s="58" customFormat="1" x14ac:dyDescent="0.2">
      <c r="A85" s="77"/>
      <c r="B85" s="320"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67" t="s">
        <v>898</v>
      </c>
      <c r="C88" s="77"/>
    </row>
    <row r="89" spans="1:256" s="58" customFormat="1" ht="5.0999999999999996" customHeight="1" x14ac:dyDescent="0.2">
      <c r="A89" s="77"/>
      <c r="B89" s="123"/>
      <c r="C89" s="77"/>
    </row>
    <row r="90" spans="1:256" s="58" customFormat="1" x14ac:dyDescent="0.2">
      <c r="A90" s="77"/>
      <c r="B90" s="320" t="s">
        <v>939</v>
      </c>
      <c r="C90" s="77"/>
    </row>
    <row r="91" spans="1:256" s="58" customFormat="1" ht="12.75" customHeight="1" x14ac:dyDescent="0.2">
      <c r="A91" s="77"/>
      <c r="B91" s="320" t="s">
        <v>942</v>
      </c>
      <c r="C91" s="77"/>
    </row>
    <row r="92" spans="1:256" s="58" customFormat="1" ht="12.75" customHeight="1" x14ac:dyDescent="0.2">
      <c r="A92" s="77"/>
      <c r="B92" s="320" t="s">
        <v>941</v>
      </c>
      <c r="C92" s="77"/>
    </row>
    <row r="93" spans="1:256" s="58" customFormat="1" ht="12.95" customHeight="1" x14ac:dyDescent="0.2">
      <c r="A93" s="77"/>
      <c r="B93" s="320" t="s">
        <v>940</v>
      </c>
      <c r="C93" s="77"/>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c r="DL93" s="268"/>
      <c r="DM93" s="268"/>
      <c r="DN93" s="268"/>
      <c r="DO93" s="268"/>
      <c r="DP93" s="268"/>
      <c r="DQ93" s="268"/>
      <c r="DR93" s="268"/>
      <c r="DS93" s="268"/>
      <c r="DT93" s="268"/>
      <c r="DU93" s="268"/>
      <c r="DV93" s="268"/>
      <c r="DW93" s="268"/>
      <c r="DX93" s="268"/>
      <c r="DY93" s="268"/>
      <c r="DZ93" s="268"/>
      <c r="EA93" s="268"/>
      <c r="EB93" s="268"/>
      <c r="EC93" s="268"/>
      <c r="ED93" s="268"/>
      <c r="EE93" s="268"/>
      <c r="EF93" s="268"/>
      <c r="EG93" s="268"/>
      <c r="EH93" s="268"/>
      <c r="EI93" s="268"/>
      <c r="EJ93" s="268"/>
      <c r="EK93" s="268"/>
      <c r="EL93" s="268"/>
      <c r="EM93" s="268"/>
      <c r="EN93" s="268"/>
      <c r="EO93" s="268"/>
      <c r="EP93" s="268"/>
      <c r="EQ93" s="268"/>
      <c r="ER93" s="268"/>
      <c r="ES93" s="268"/>
      <c r="ET93" s="268"/>
      <c r="EU93" s="268"/>
      <c r="EV93" s="268"/>
      <c r="EW93" s="268"/>
      <c r="EX93" s="268"/>
      <c r="EY93" s="268"/>
      <c r="EZ93" s="268"/>
      <c r="FA93" s="268"/>
      <c r="FB93" s="268"/>
      <c r="FC93" s="268"/>
      <c r="FD93" s="268"/>
      <c r="FE93" s="268"/>
      <c r="FF93" s="268"/>
      <c r="FG93" s="268"/>
      <c r="FH93" s="268"/>
      <c r="FI93" s="268"/>
      <c r="FJ93" s="268"/>
      <c r="FK93" s="268"/>
      <c r="FL93" s="268"/>
      <c r="FM93" s="268"/>
      <c r="FN93" s="268"/>
      <c r="FO93" s="268"/>
      <c r="FP93" s="268"/>
      <c r="FQ93" s="268"/>
      <c r="FR93" s="268"/>
      <c r="FS93" s="268"/>
      <c r="FT93" s="268"/>
      <c r="FU93" s="268"/>
      <c r="FV93" s="268"/>
      <c r="FW93" s="268"/>
      <c r="FX93" s="268"/>
      <c r="FY93" s="268"/>
      <c r="FZ93" s="268"/>
      <c r="GA93" s="268"/>
      <c r="GB93" s="268"/>
      <c r="GC93" s="268"/>
      <c r="GD93" s="268"/>
      <c r="GE93" s="268"/>
      <c r="GF93" s="268"/>
      <c r="GG93" s="268"/>
      <c r="GH93" s="268"/>
      <c r="GI93" s="268"/>
      <c r="GJ93" s="268"/>
      <c r="GK93" s="268"/>
      <c r="GL93" s="268"/>
      <c r="GM93" s="268"/>
      <c r="GN93" s="268"/>
      <c r="GO93" s="268"/>
      <c r="GP93" s="268"/>
      <c r="GQ93" s="268"/>
      <c r="GR93" s="268"/>
      <c r="GS93" s="268"/>
      <c r="GT93" s="268"/>
      <c r="GU93" s="268"/>
      <c r="GV93" s="268"/>
      <c r="GW93" s="268"/>
      <c r="GX93" s="268"/>
      <c r="GY93" s="268"/>
      <c r="GZ93" s="268"/>
      <c r="HA93" s="268"/>
      <c r="HB93" s="268"/>
      <c r="HC93" s="268"/>
      <c r="HD93" s="268"/>
      <c r="HE93" s="268"/>
      <c r="HF93" s="268"/>
      <c r="HG93" s="268"/>
      <c r="HH93" s="268"/>
      <c r="HI93" s="268"/>
      <c r="HJ93" s="268"/>
      <c r="HK93" s="268"/>
      <c r="HL93" s="268"/>
      <c r="HM93" s="268"/>
      <c r="HN93" s="268"/>
      <c r="HO93" s="268"/>
      <c r="HP93" s="268"/>
      <c r="HQ93" s="268"/>
      <c r="HR93" s="268"/>
      <c r="HS93" s="268"/>
      <c r="HT93" s="268"/>
      <c r="HU93" s="268"/>
      <c r="HV93" s="268"/>
      <c r="HW93" s="268"/>
      <c r="HX93" s="268"/>
      <c r="HY93" s="268"/>
      <c r="HZ93" s="268"/>
      <c r="IA93" s="268"/>
      <c r="IB93" s="268"/>
      <c r="IC93" s="268"/>
      <c r="ID93" s="268"/>
      <c r="IE93" s="268"/>
      <c r="IF93" s="268"/>
      <c r="IG93" s="268"/>
      <c r="IH93" s="268"/>
      <c r="II93" s="268"/>
      <c r="IJ93" s="268"/>
      <c r="IK93" s="268"/>
      <c r="IL93" s="268"/>
      <c r="IM93" s="268"/>
      <c r="IN93" s="268"/>
      <c r="IO93" s="268"/>
      <c r="IP93" s="268"/>
      <c r="IQ93" s="268"/>
      <c r="IR93" s="268"/>
      <c r="IS93" s="268"/>
      <c r="IT93" s="268"/>
      <c r="IU93" s="268"/>
      <c r="IV93" s="268"/>
    </row>
    <row r="94" spans="1:256" s="58" customFormat="1" ht="12.95" customHeight="1" x14ac:dyDescent="0.2">
      <c r="A94" s="77"/>
      <c r="B94" s="320" t="s">
        <v>1010</v>
      </c>
      <c r="C94" s="77"/>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c r="CJ94" s="268"/>
      <c r="CK94" s="268"/>
      <c r="CL94" s="268"/>
      <c r="CM94" s="268"/>
      <c r="CN94" s="268"/>
      <c r="CO94" s="268"/>
      <c r="CP94" s="268"/>
      <c r="CQ94" s="268"/>
      <c r="CR94" s="268"/>
      <c r="CS94" s="268"/>
      <c r="CT94" s="268"/>
      <c r="CU94" s="268"/>
      <c r="CV94" s="268"/>
      <c r="CW94" s="268"/>
      <c r="CX94" s="268"/>
      <c r="CY94" s="268"/>
      <c r="CZ94" s="268"/>
      <c r="DA94" s="268"/>
      <c r="DB94" s="268"/>
      <c r="DC94" s="268"/>
      <c r="DD94" s="268"/>
      <c r="DE94" s="268"/>
      <c r="DF94" s="268"/>
      <c r="DG94" s="268"/>
      <c r="DH94" s="268"/>
      <c r="DI94" s="268"/>
      <c r="DJ94" s="268"/>
      <c r="DK94" s="268"/>
      <c r="DL94" s="268"/>
      <c r="DM94" s="268"/>
      <c r="DN94" s="268"/>
      <c r="DO94" s="268"/>
      <c r="DP94" s="268"/>
      <c r="DQ94" s="268"/>
      <c r="DR94" s="268"/>
      <c r="DS94" s="268"/>
      <c r="DT94" s="268"/>
      <c r="DU94" s="268"/>
      <c r="DV94" s="268"/>
      <c r="DW94" s="268"/>
      <c r="DX94" s="268"/>
      <c r="DY94" s="268"/>
      <c r="DZ94" s="268"/>
      <c r="EA94" s="268"/>
      <c r="EB94" s="268"/>
      <c r="EC94" s="268"/>
      <c r="ED94" s="268"/>
      <c r="EE94" s="268"/>
      <c r="EF94" s="268"/>
      <c r="EG94" s="268"/>
      <c r="EH94" s="268"/>
      <c r="EI94" s="268"/>
      <c r="EJ94" s="268"/>
      <c r="EK94" s="268"/>
      <c r="EL94" s="268"/>
      <c r="EM94" s="268"/>
      <c r="EN94" s="268"/>
      <c r="EO94" s="268"/>
      <c r="EP94" s="268"/>
      <c r="EQ94" s="268"/>
      <c r="ER94" s="268"/>
      <c r="ES94" s="268"/>
      <c r="ET94" s="268"/>
      <c r="EU94" s="268"/>
      <c r="EV94" s="268"/>
      <c r="EW94" s="268"/>
      <c r="EX94" s="268"/>
      <c r="EY94" s="268"/>
      <c r="EZ94" s="268"/>
      <c r="FA94" s="268"/>
      <c r="FB94" s="268"/>
      <c r="FC94" s="268"/>
      <c r="FD94" s="268"/>
      <c r="FE94" s="268"/>
      <c r="FF94" s="268"/>
      <c r="FG94" s="268"/>
      <c r="FH94" s="268"/>
      <c r="FI94" s="268"/>
      <c r="FJ94" s="268"/>
      <c r="FK94" s="268"/>
      <c r="FL94" s="268"/>
      <c r="FM94" s="268"/>
      <c r="FN94" s="268"/>
      <c r="FO94" s="268"/>
      <c r="FP94" s="268"/>
      <c r="FQ94" s="268"/>
      <c r="FR94" s="268"/>
      <c r="FS94" s="268"/>
      <c r="FT94" s="268"/>
      <c r="FU94" s="268"/>
      <c r="FV94" s="268"/>
      <c r="FW94" s="268"/>
      <c r="FX94" s="268"/>
      <c r="FY94" s="268"/>
      <c r="FZ94" s="268"/>
      <c r="GA94" s="268"/>
      <c r="GB94" s="268"/>
      <c r="GC94" s="268"/>
      <c r="GD94" s="268"/>
      <c r="GE94" s="268"/>
      <c r="GF94" s="268"/>
      <c r="GG94" s="268"/>
      <c r="GH94" s="268"/>
      <c r="GI94" s="268"/>
      <c r="GJ94" s="268"/>
      <c r="GK94" s="268"/>
      <c r="GL94" s="268"/>
      <c r="GM94" s="268"/>
      <c r="GN94" s="268"/>
      <c r="GO94" s="268"/>
      <c r="GP94" s="268"/>
      <c r="GQ94" s="268"/>
      <c r="GR94" s="268"/>
      <c r="GS94" s="268"/>
      <c r="GT94" s="268"/>
      <c r="GU94" s="268"/>
      <c r="GV94" s="268"/>
      <c r="GW94" s="268"/>
      <c r="GX94" s="268"/>
      <c r="GY94" s="268"/>
      <c r="GZ94" s="268"/>
      <c r="HA94" s="268"/>
      <c r="HB94" s="268"/>
      <c r="HC94" s="268"/>
      <c r="HD94" s="268"/>
      <c r="HE94" s="268"/>
      <c r="HF94" s="268"/>
      <c r="HG94" s="268"/>
      <c r="HH94" s="268"/>
      <c r="HI94" s="268"/>
      <c r="HJ94" s="268"/>
      <c r="HK94" s="268"/>
      <c r="HL94" s="268"/>
      <c r="HM94" s="268"/>
      <c r="HN94" s="268"/>
      <c r="HO94" s="268"/>
      <c r="HP94" s="268"/>
      <c r="HQ94" s="268"/>
      <c r="HR94" s="268"/>
      <c r="HS94" s="268"/>
      <c r="HT94" s="268"/>
      <c r="HU94" s="268"/>
      <c r="HV94" s="268"/>
      <c r="HW94" s="268"/>
      <c r="HX94" s="268"/>
      <c r="HY94" s="268"/>
      <c r="HZ94" s="268"/>
      <c r="IA94" s="268"/>
      <c r="IB94" s="268"/>
      <c r="IC94" s="268"/>
      <c r="ID94" s="268"/>
      <c r="IE94" s="268"/>
      <c r="IF94" s="268"/>
      <c r="IG94" s="268"/>
      <c r="IH94" s="268"/>
      <c r="II94" s="268"/>
      <c r="IJ94" s="268"/>
      <c r="IK94" s="268"/>
      <c r="IL94" s="268"/>
      <c r="IM94" s="268"/>
      <c r="IN94" s="268"/>
      <c r="IO94" s="268"/>
      <c r="IP94" s="268"/>
      <c r="IQ94" s="268"/>
      <c r="IR94" s="268"/>
      <c r="IS94" s="268"/>
      <c r="IT94" s="268"/>
      <c r="IU94" s="268"/>
      <c r="IV94" s="268"/>
    </row>
    <row r="95" spans="1:256" s="58" customFormat="1" ht="5.0999999999999996" customHeight="1" x14ac:dyDescent="0.2">
      <c r="A95" s="77"/>
      <c r="B95" s="123"/>
      <c r="C95" s="77"/>
    </row>
    <row r="96" spans="1:256" s="58" customFormat="1" ht="25.5" x14ac:dyDescent="0.2">
      <c r="A96" s="77"/>
      <c r="B96" s="320" t="s">
        <v>899</v>
      </c>
      <c r="C96" s="77"/>
    </row>
    <row r="97" spans="1:256" s="58" customFormat="1" ht="5.0999999999999996" customHeight="1" x14ac:dyDescent="0.2">
      <c r="A97" s="77"/>
      <c r="B97" s="123"/>
      <c r="C97" s="77"/>
    </row>
    <row r="98" spans="1:256" s="58" customFormat="1" ht="12.75" customHeight="1" x14ac:dyDescent="0.2">
      <c r="A98" s="77"/>
      <c r="B98" s="320" t="s">
        <v>857</v>
      </c>
      <c r="C98" s="77"/>
    </row>
    <row r="99" spans="1:256" s="58" customFormat="1" ht="12.75" customHeight="1" x14ac:dyDescent="0.2">
      <c r="A99" s="77"/>
      <c r="B99" s="320" t="s">
        <v>900</v>
      </c>
      <c r="C99" s="77"/>
    </row>
    <row r="100" spans="1:256" s="58" customFormat="1" ht="12.95" customHeight="1" x14ac:dyDescent="0.2">
      <c r="A100" s="77"/>
      <c r="B100" s="320" t="s">
        <v>901</v>
      </c>
      <c r="C100" s="77"/>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c r="CF100" s="268"/>
      <c r="CG100" s="268"/>
      <c r="CH100" s="268"/>
      <c r="CI100" s="268"/>
      <c r="CJ100" s="268"/>
      <c r="CK100" s="268"/>
      <c r="CL100" s="268"/>
      <c r="CM100" s="268"/>
      <c r="CN100" s="268"/>
      <c r="CO100" s="268"/>
      <c r="CP100" s="268"/>
      <c r="CQ100" s="268"/>
      <c r="CR100" s="268"/>
      <c r="CS100" s="268"/>
      <c r="CT100" s="268"/>
      <c r="CU100" s="268"/>
      <c r="CV100" s="268"/>
      <c r="CW100" s="268"/>
      <c r="CX100" s="268"/>
      <c r="CY100" s="268"/>
      <c r="CZ100" s="268"/>
      <c r="DA100" s="268"/>
      <c r="DB100" s="268"/>
      <c r="DC100" s="268"/>
      <c r="DD100" s="268"/>
      <c r="DE100" s="268"/>
      <c r="DF100" s="268"/>
      <c r="DG100" s="268"/>
      <c r="DH100" s="268"/>
      <c r="DI100" s="268"/>
      <c r="DJ100" s="268"/>
      <c r="DK100" s="268"/>
      <c r="DL100" s="268"/>
      <c r="DM100" s="268"/>
      <c r="DN100" s="268"/>
      <c r="DO100" s="268"/>
      <c r="DP100" s="268"/>
      <c r="DQ100" s="268"/>
      <c r="DR100" s="268"/>
      <c r="DS100" s="268"/>
      <c r="DT100" s="268"/>
      <c r="DU100" s="268"/>
      <c r="DV100" s="268"/>
      <c r="DW100" s="268"/>
      <c r="DX100" s="268"/>
      <c r="DY100" s="268"/>
      <c r="DZ100" s="268"/>
      <c r="EA100" s="268"/>
      <c r="EB100" s="268"/>
      <c r="EC100" s="268"/>
      <c r="ED100" s="268"/>
      <c r="EE100" s="268"/>
      <c r="EF100" s="268"/>
      <c r="EG100" s="268"/>
      <c r="EH100" s="268"/>
      <c r="EI100" s="268"/>
      <c r="EJ100" s="268"/>
      <c r="EK100" s="268"/>
      <c r="EL100" s="268"/>
      <c r="EM100" s="268"/>
      <c r="EN100" s="268"/>
      <c r="EO100" s="268"/>
      <c r="EP100" s="268"/>
      <c r="EQ100" s="268"/>
      <c r="ER100" s="268"/>
      <c r="ES100" s="268"/>
      <c r="ET100" s="268"/>
      <c r="EU100" s="268"/>
      <c r="EV100" s="268"/>
      <c r="EW100" s="268"/>
      <c r="EX100" s="268"/>
      <c r="EY100" s="268"/>
      <c r="EZ100" s="268"/>
      <c r="FA100" s="268"/>
      <c r="FB100" s="268"/>
      <c r="FC100" s="268"/>
      <c r="FD100" s="268"/>
      <c r="FE100" s="268"/>
      <c r="FF100" s="268"/>
      <c r="FG100" s="268"/>
      <c r="FH100" s="268"/>
      <c r="FI100" s="268"/>
      <c r="FJ100" s="268"/>
      <c r="FK100" s="268"/>
      <c r="FL100" s="268"/>
      <c r="FM100" s="268"/>
      <c r="FN100" s="268"/>
      <c r="FO100" s="268"/>
      <c r="FP100" s="268"/>
      <c r="FQ100" s="268"/>
      <c r="FR100" s="268"/>
      <c r="FS100" s="268"/>
      <c r="FT100" s="268"/>
      <c r="FU100" s="268"/>
      <c r="FV100" s="268"/>
      <c r="FW100" s="268"/>
      <c r="FX100" s="268"/>
      <c r="FY100" s="268"/>
      <c r="FZ100" s="268"/>
      <c r="GA100" s="268"/>
      <c r="GB100" s="268"/>
      <c r="GC100" s="268"/>
      <c r="GD100" s="268"/>
      <c r="GE100" s="268"/>
      <c r="GF100" s="268"/>
      <c r="GG100" s="268"/>
      <c r="GH100" s="268"/>
      <c r="GI100" s="268"/>
      <c r="GJ100" s="268"/>
      <c r="GK100" s="268"/>
      <c r="GL100" s="268"/>
      <c r="GM100" s="268"/>
      <c r="GN100" s="268"/>
      <c r="GO100" s="268"/>
      <c r="GP100" s="268"/>
      <c r="GQ100" s="268"/>
      <c r="GR100" s="268"/>
      <c r="GS100" s="268"/>
      <c r="GT100" s="268"/>
      <c r="GU100" s="268"/>
      <c r="GV100" s="268"/>
      <c r="GW100" s="268"/>
      <c r="GX100" s="268"/>
      <c r="GY100" s="268"/>
      <c r="GZ100" s="268"/>
      <c r="HA100" s="268"/>
      <c r="HB100" s="268"/>
      <c r="HC100" s="268"/>
      <c r="HD100" s="268"/>
      <c r="HE100" s="268"/>
      <c r="HF100" s="268"/>
      <c r="HG100" s="268"/>
      <c r="HH100" s="268"/>
      <c r="HI100" s="268"/>
      <c r="HJ100" s="268"/>
      <c r="HK100" s="268"/>
      <c r="HL100" s="268"/>
      <c r="HM100" s="268"/>
      <c r="HN100" s="268"/>
      <c r="HO100" s="268"/>
      <c r="HP100" s="268"/>
      <c r="HQ100" s="268"/>
      <c r="HR100" s="268"/>
      <c r="HS100" s="268"/>
      <c r="HT100" s="268"/>
      <c r="HU100" s="268"/>
      <c r="HV100" s="268"/>
      <c r="HW100" s="268"/>
      <c r="HX100" s="268"/>
      <c r="HY100" s="268"/>
      <c r="HZ100" s="268"/>
      <c r="IA100" s="268"/>
      <c r="IB100" s="268"/>
      <c r="IC100" s="268"/>
      <c r="ID100" s="268"/>
      <c r="IE100" s="268"/>
      <c r="IF100" s="268"/>
      <c r="IG100" s="268"/>
      <c r="IH100" s="268"/>
      <c r="II100" s="268"/>
      <c r="IJ100" s="268"/>
      <c r="IK100" s="268"/>
      <c r="IL100" s="268"/>
      <c r="IM100" s="268"/>
      <c r="IN100" s="268"/>
      <c r="IO100" s="268"/>
      <c r="IP100" s="268"/>
      <c r="IQ100" s="268"/>
      <c r="IR100" s="268"/>
      <c r="IS100" s="268"/>
      <c r="IT100" s="268"/>
      <c r="IU100" s="268"/>
      <c r="IV100" s="268"/>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67" t="s">
        <v>943</v>
      </c>
      <c r="C103" s="77"/>
    </row>
    <row r="104" spans="1:256" s="58" customFormat="1" ht="5.0999999999999996" customHeight="1" x14ac:dyDescent="0.2">
      <c r="A104" s="77"/>
      <c r="B104" s="123"/>
      <c r="C104" s="77"/>
    </row>
    <row r="105" spans="1:256" s="58" customFormat="1" x14ac:dyDescent="0.2">
      <c r="A105" s="77"/>
      <c r="B105" s="320"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67" t="s">
        <v>1014</v>
      </c>
      <c r="C108" s="77"/>
    </row>
    <row r="109" spans="1:256" s="58" customFormat="1" ht="5.0999999999999996" customHeight="1" x14ac:dyDescent="0.2">
      <c r="A109" s="77"/>
      <c r="B109" s="123"/>
      <c r="C109" s="77"/>
    </row>
    <row r="110" spans="1:256" s="58" customFormat="1" x14ac:dyDescent="0.2">
      <c r="A110" s="77"/>
      <c r="B110" s="320" t="s">
        <v>1005</v>
      </c>
      <c r="C110" s="77"/>
    </row>
    <row r="111" spans="1:256" s="58" customFormat="1" ht="12.75" customHeight="1" x14ac:dyDescent="0.2">
      <c r="A111" s="77"/>
      <c r="B111" s="320" t="s">
        <v>1006</v>
      </c>
      <c r="C111" s="77"/>
    </row>
    <row r="112" spans="1:256" s="58" customFormat="1" ht="12.75" customHeight="1" x14ac:dyDescent="0.2">
      <c r="A112" s="77"/>
      <c r="B112" s="320" t="s">
        <v>1007</v>
      </c>
      <c r="C112" s="77"/>
    </row>
    <row r="113" spans="1:256" s="58" customFormat="1" ht="38.25" customHeight="1" x14ac:dyDescent="0.2">
      <c r="A113" s="77"/>
      <c r="B113" s="320" t="s">
        <v>1008</v>
      </c>
      <c r="C113" s="77"/>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68"/>
      <c r="CR113" s="268"/>
      <c r="CS113" s="268"/>
      <c r="CT113" s="268"/>
      <c r="CU113" s="268"/>
      <c r="CV113" s="268"/>
      <c r="CW113" s="268"/>
      <c r="CX113" s="268"/>
      <c r="CY113" s="268"/>
      <c r="CZ113" s="268"/>
      <c r="DA113" s="268"/>
      <c r="DB113" s="268"/>
      <c r="DC113" s="268"/>
      <c r="DD113" s="268"/>
      <c r="DE113" s="268"/>
      <c r="DF113" s="268"/>
      <c r="DG113" s="268"/>
      <c r="DH113" s="268"/>
      <c r="DI113" s="268"/>
      <c r="DJ113" s="268"/>
      <c r="DK113" s="268"/>
      <c r="DL113" s="268"/>
      <c r="DM113" s="268"/>
      <c r="DN113" s="268"/>
      <c r="DO113" s="268"/>
      <c r="DP113" s="268"/>
      <c r="DQ113" s="268"/>
      <c r="DR113" s="268"/>
      <c r="DS113" s="268"/>
      <c r="DT113" s="268"/>
      <c r="DU113" s="268"/>
      <c r="DV113" s="268"/>
      <c r="DW113" s="268"/>
      <c r="DX113" s="268"/>
      <c r="DY113" s="268"/>
      <c r="DZ113" s="268"/>
      <c r="EA113" s="268"/>
      <c r="EB113" s="268"/>
      <c r="EC113" s="268"/>
      <c r="ED113" s="268"/>
      <c r="EE113" s="268"/>
      <c r="EF113" s="268"/>
      <c r="EG113" s="268"/>
      <c r="EH113" s="268"/>
      <c r="EI113" s="268"/>
      <c r="EJ113" s="268"/>
      <c r="EK113" s="268"/>
      <c r="EL113" s="268"/>
      <c r="EM113" s="268"/>
      <c r="EN113" s="268"/>
      <c r="EO113" s="268"/>
      <c r="EP113" s="268"/>
      <c r="EQ113" s="268"/>
      <c r="ER113" s="268"/>
      <c r="ES113" s="268"/>
      <c r="ET113" s="268"/>
      <c r="EU113" s="268"/>
      <c r="EV113" s="268"/>
      <c r="EW113" s="268"/>
      <c r="EX113" s="268"/>
      <c r="EY113" s="268"/>
      <c r="EZ113" s="268"/>
      <c r="FA113" s="268"/>
      <c r="FB113" s="268"/>
      <c r="FC113" s="268"/>
      <c r="FD113" s="268"/>
      <c r="FE113" s="268"/>
      <c r="FF113" s="268"/>
      <c r="FG113" s="268"/>
      <c r="FH113" s="268"/>
      <c r="FI113" s="268"/>
      <c r="FJ113" s="268"/>
      <c r="FK113" s="268"/>
      <c r="FL113" s="268"/>
      <c r="FM113" s="268"/>
      <c r="FN113" s="268"/>
      <c r="FO113" s="268"/>
      <c r="FP113" s="268"/>
      <c r="FQ113" s="268"/>
      <c r="FR113" s="268"/>
      <c r="FS113" s="268"/>
      <c r="FT113" s="268"/>
      <c r="FU113" s="268"/>
      <c r="FV113" s="268"/>
      <c r="FW113" s="268"/>
      <c r="FX113" s="268"/>
      <c r="FY113" s="268"/>
      <c r="FZ113" s="268"/>
      <c r="GA113" s="268"/>
      <c r="GB113" s="268"/>
      <c r="GC113" s="268"/>
      <c r="GD113" s="268"/>
      <c r="GE113" s="268"/>
      <c r="GF113" s="268"/>
      <c r="GG113" s="268"/>
      <c r="GH113" s="268"/>
      <c r="GI113" s="268"/>
      <c r="GJ113" s="268"/>
      <c r="GK113" s="268"/>
      <c r="GL113" s="268"/>
      <c r="GM113" s="268"/>
      <c r="GN113" s="268"/>
      <c r="GO113" s="268"/>
      <c r="GP113" s="268"/>
      <c r="GQ113" s="268"/>
      <c r="GR113" s="268"/>
      <c r="GS113" s="268"/>
      <c r="GT113" s="268"/>
      <c r="GU113" s="268"/>
      <c r="GV113" s="268"/>
      <c r="GW113" s="268"/>
      <c r="GX113" s="268"/>
      <c r="GY113" s="268"/>
      <c r="GZ113" s="268"/>
      <c r="HA113" s="268"/>
      <c r="HB113" s="268"/>
      <c r="HC113" s="268"/>
      <c r="HD113" s="268"/>
      <c r="HE113" s="268"/>
      <c r="HF113" s="268"/>
      <c r="HG113" s="268"/>
      <c r="HH113" s="268"/>
      <c r="HI113" s="268"/>
      <c r="HJ113" s="268"/>
      <c r="HK113" s="268"/>
      <c r="HL113" s="268"/>
      <c r="HM113" s="268"/>
      <c r="HN113" s="268"/>
      <c r="HO113" s="268"/>
      <c r="HP113" s="268"/>
      <c r="HQ113" s="268"/>
      <c r="HR113" s="268"/>
      <c r="HS113" s="268"/>
      <c r="HT113" s="268"/>
      <c r="HU113" s="268"/>
      <c r="HV113" s="268"/>
      <c r="HW113" s="268"/>
      <c r="HX113" s="268"/>
      <c r="HY113" s="268"/>
      <c r="HZ113" s="268"/>
      <c r="IA113" s="268"/>
      <c r="IB113" s="268"/>
      <c r="IC113" s="268"/>
      <c r="ID113" s="268"/>
      <c r="IE113" s="268"/>
      <c r="IF113" s="268"/>
      <c r="IG113" s="268"/>
      <c r="IH113" s="268"/>
      <c r="II113" s="268"/>
      <c r="IJ113" s="268"/>
      <c r="IK113" s="268"/>
      <c r="IL113" s="268"/>
      <c r="IM113" s="268"/>
      <c r="IN113" s="268"/>
      <c r="IO113" s="268"/>
      <c r="IP113" s="268"/>
      <c r="IQ113" s="268"/>
      <c r="IR113" s="268"/>
      <c r="IS113" s="268"/>
      <c r="IT113" s="268"/>
      <c r="IU113" s="268"/>
      <c r="IV113" s="268"/>
    </row>
    <row r="114" spans="1:256" s="58" customFormat="1" ht="12.95" customHeight="1" x14ac:dyDescent="0.2">
      <c r="A114" s="77"/>
      <c r="B114" s="320" t="s">
        <v>1009</v>
      </c>
      <c r="C114" s="77"/>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c r="DF114" s="268"/>
      <c r="DG114" s="268"/>
      <c r="DH114" s="268"/>
      <c r="DI114" s="268"/>
      <c r="DJ114" s="268"/>
      <c r="DK114" s="268"/>
      <c r="DL114" s="268"/>
      <c r="DM114" s="268"/>
      <c r="DN114" s="268"/>
      <c r="DO114" s="268"/>
      <c r="DP114" s="268"/>
      <c r="DQ114" s="268"/>
      <c r="DR114" s="268"/>
      <c r="DS114" s="268"/>
      <c r="DT114" s="268"/>
      <c r="DU114" s="268"/>
      <c r="DV114" s="268"/>
      <c r="DW114" s="268"/>
      <c r="DX114" s="268"/>
      <c r="DY114" s="268"/>
      <c r="DZ114" s="268"/>
      <c r="EA114" s="268"/>
      <c r="EB114" s="268"/>
      <c r="EC114" s="268"/>
      <c r="ED114" s="268"/>
      <c r="EE114" s="268"/>
      <c r="EF114" s="268"/>
      <c r="EG114" s="268"/>
      <c r="EH114" s="268"/>
      <c r="EI114" s="268"/>
      <c r="EJ114" s="268"/>
      <c r="EK114" s="268"/>
      <c r="EL114" s="268"/>
      <c r="EM114" s="268"/>
      <c r="EN114" s="268"/>
      <c r="EO114" s="268"/>
      <c r="EP114" s="268"/>
      <c r="EQ114" s="268"/>
      <c r="ER114" s="268"/>
      <c r="ES114" s="268"/>
      <c r="ET114" s="268"/>
      <c r="EU114" s="268"/>
      <c r="EV114" s="268"/>
      <c r="EW114" s="268"/>
      <c r="EX114" s="268"/>
      <c r="EY114" s="268"/>
      <c r="EZ114" s="268"/>
      <c r="FA114" s="268"/>
      <c r="FB114" s="268"/>
      <c r="FC114" s="268"/>
      <c r="FD114" s="268"/>
      <c r="FE114" s="268"/>
      <c r="FF114" s="268"/>
      <c r="FG114" s="268"/>
      <c r="FH114" s="268"/>
      <c r="FI114" s="268"/>
      <c r="FJ114" s="268"/>
      <c r="FK114" s="268"/>
      <c r="FL114" s="268"/>
      <c r="FM114" s="268"/>
      <c r="FN114" s="268"/>
      <c r="FO114" s="268"/>
      <c r="FP114" s="268"/>
      <c r="FQ114" s="268"/>
      <c r="FR114" s="268"/>
      <c r="FS114" s="268"/>
      <c r="FT114" s="268"/>
      <c r="FU114" s="268"/>
      <c r="FV114" s="268"/>
      <c r="FW114" s="268"/>
      <c r="FX114" s="268"/>
      <c r="FY114" s="268"/>
      <c r="FZ114" s="268"/>
      <c r="GA114" s="268"/>
      <c r="GB114" s="268"/>
      <c r="GC114" s="268"/>
      <c r="GD114" s="268"/>
      <c r="GE114" s="268"/>
      <c r="GF114" s="268"/>
      <c r="GG114" s="268"/>
      <c r="GH114" s="268"/>
      <c r="GI114" s="268"/>
      <c r="GJ114" s="268"/>
      <c r="GK114" s="268"/>
      <c r="GL114" s="268"/>
      <c r="GM114" s="268"/>
      <c r="GN114" s="268"/>
      <c r="GO114" s="268"/>
      <c r="GP114" s="268"/>
      <c r="GQ114" s="268"/>
      <c r="GR114" s="268"/>
      <c r="GS114" s="268"/>
      <c r="GT114" s="268"/>
      <c r="GU114" s="268"/>
      <c r="GV114" s="268"/>
      <c r="GW114" s="268"/>
      <c r="GX114" s="268"/>
      <c r="GY114" s="268"/>
      <c r="GZ114" s="268"/>
      <c r="HA114" s="268"/>
      <c r="HB114" s="268"/>
      <c r="HC114" s="268"/>
      <c r="HD114" s="268"/>
      <c r="HE114" s="268"/>
      <c r="HF114" s="268"/>
      <c r="HG114" s="268"/>
      <c r="HH114" s="268"/>
      <c r="HI114" s="268"/>
      <c r="HJ114" s="268"/>
      <c r="HK114" s="268"/>
      <c r="HL114" s="268"/>
      <c r="HM114" s="268"/>
      <c r="HN114" s="268"/>
      <c r="HO114" s="268"/>
      <c r="HP114" s="268"/>
      <c r="HQ114" s="268"/>
      <c r="HR114" s="268"/>
      <c r="HS114" s="268"/>
      <c r="HT114" s="268"/>
      <c r="HU114" s="268"/>
      <c r="HV114" s="268"/>
      <c r="HW114" s="268"/>
      <c r="HX114" s="268"/>
      <c r="HY114" s="268"/>
      <c r="HZ114" s="268"/>
      <c r="IA114" s="268"/>
      <c r="IB114" s="268"/>
      <c r="IC114" s="268"/>
      <c r="ID114" s="268"/>
      <c r="IE114" s="268"/>
      <c r="IF114" s="268"/>
      <c r="IG114" s="268"/>
      <c r="IH114" s="268"/>
      <c r="II114" s="268"/>
      <c r="IJ114" s="268"/>
      <c r="IK114" s="268"/>
      <c r="IL114" s="268"/>
      <c r="IM114" s="268"/>
      <c r="IN114" s="268"/>
      <c r="IO114" s="268"/>
      <c r="IP114" s="268"/>
      <c r="IQ114" s="268"/>
      <c r="IR114" s="268"/>
      <c r="IS114" s="268"/>
      <c r="IT114" s="268"/>
      <c r="IU114" s="268"/>
      <c r="IV114" s="268"/>
    </row>
    <row r="115" spans="1:256" s="58" customFormat="1" ht="5.0999999999999996" customHeight="1" x14ac:dyDescent="0.2">
      <c r="A115" s="77"/>
      <c r="B115" s="123"/>
      <c r="C115" s="77"/>
    </row>
    <row r="116" spans="1:256" s="58" customFormat="1" ht="12.75" customHeight="1" x14ac:dyDescent="0.2">
      <c r="A116" s="77"/>
      <c r="B116" s="320" t="s">
        <v>1011</v>
      </c>
      <c r="C116" s="77"/>
    </row>
    <row r="117" spans="1:256" s="58" customFormat="1" ht="12.75" customHeight="1" x14ac:dyDescent="0.2">
      <c r="A117" s="77"/>
      <c r="B117" s="320" t="s">
        <v>1013</v>
      </c>
      <c r="C117" s="77"/>
    </row>
    <row r="118" spans="1:256" s="58" customFormat="1" ht="12.95" customHeight="1" x14ac:dyDescent="0.2">
      <c r="A118" s="77"/>
      <c r="B118" s="320" t="s">
        <v>1012</v>
      </c>
      <c r="C118" s="77"/>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DH118" s="268"/>
      <c r="DI118" s="268"/>
      <c r="DJ118" s="268"/>
      <c r="DK118" s="268"/>
      <c r="DL118" s="268"/>
      <c r="DM118" s="268"/>
      <c r="DN118" s="268"/>
      <c r="DO118" s="268"/>
      <c r="DP118" s="268"/>
      <c r="DQ118" s="268"/>
      <c r="DR118" s="268"/>
      <c r="DS118" s="268"/>
      <c r="DT118" s="268"/>
      <c r="DU118" s="268"/>
      <c r="DV118" s="268"/>
      <c r="DW118" s="268"/>
      <c r="DX118" s="268"/>
      <c r="DY118" s="268"/>
      <c r="DZ118" s="268"/>
      <c r="EA118" s="268"/>
      <c r="EB118" s="268"/>
      <c r="EC118" s="268"/>
      <c r="ED118" s="268"/>
      <c r="EE118" s="268"/>
      <c r="EF118" s="268"/>
      <c r="EG118" s="268"/>
      <c r="EH118" s="268"/>
      <c r="EI118" s="268"/>
      <c r="EJ118" s="268"/>
      <c r="EK118" s="268"/>
      <c r="EL118" s="268"/>
      <c r="EM118" s="268"/>
      <c r="EN118" s="268"/>
      <c r="EO118" s="268"/>
      <c r="EP118" s="268"/>
      <c r="EQ118" s="268"/>
      <c r="ER118" s="268"/>
      <c r="ES118" s="268"/>
      <c r="ET118" s="268"/>
      <c r="EU118" s="268"/>
      <c r="EV118" s="268"/>
      <c r="EW118" s="268"/>
      <c r="EX118" s="268"/>
      <c r="EY118" s="268"/>
      <c r="EZ118" s="268"/>
      <c r="FA118" s="268"/>
      <c r="FB118" s="268"/>
      <c r="FC118" s="268"/>
      <c r="FD118" s="268"/>
      <c r="FE118" s="268"/>
      <c r="FF118" s="268"/>
      <c r="FG118" s="268"/>
      <c r="FH118" s="268"/>
      <c r="FI118" s="268"/>
      <c r="FJ118" s="268"/>
      <c r="FK118" s="268"/>
      <c r="FL118" s="268"/>
      <c r="FM118" s="268"/>
      <c r="FN118" s="268"/>
      <c r="FO118" s="268"/>
      <c r="FP118" s="268"/>
      <c r="FQ118" s="268"/>
      <c r="FR118" s="268"/>
      <c r="FS118" s="268"/>
      <c r="FT118" s="268"/>
      <c r="FU118" s="268"/>
      <c r="FV118" s="268"/>
      <c r="FW118" s="268"/>
      <c r="FX118" s="268"/>
      <c r="FY118" s="268"/>
      <c r="FZ118" s="268"/>
      <c r="GA118" s="268"/>
      <c r="GB118" s="268"/>
      <c r="GC118" s="268"/>
      <c r="GD118" s="268"/>
      <c r="GE118" s="268"/>
      <c r="GF118" s="268"/>
      <c r="GG118" s="268"/>
      <c r="GH118" s="268"/>
      <c r="GI118" s="268"/>
      <c r="GJ118" s="268"/>
      <c r="GK118" s="268"/>
      <c r="GL118" s="268"/>
      <c r="GM118" s="268"/>
      <c r="GN118" s="268"/>
      <c r="GO118" s="268"/>
      <c r="GP118" s="268"/>
      <c r="GQ118" s="268"/>
      <c r="GR118" s="268"/>
      <c r="GS118" s="268"/>
      <c r="GT118" s="268"/>
      <c r="GU118" s="268"/>
      <c r="GV118" s="268"/>
      <c r="GW118" s="268"/>
      <c r="GX118" s="268"/>
      <c r="GY118" s="268"/>
      <c r="GZ118" s="268"/>
      <c r="HA118" s="268"/>
      <c r="HB118" s="268"/>
      <c r="HC118" s="268"/>
      <c r="HD118" s="268"/>
      <c r="HE118" s="268"/>
      <c r="HF118" s="268"/>
      <c r="HG118" s="268"/>
      <c r="HH118" s="268"/>
      <c r="HI118" s="268"/>
      <c r="HJ118" s="268"/>
      <c r="HK118" s="268"/>
      <c r="HL118" s="268"/>
      <c r="HM118" s="268"/>
      <c r="HN118" s="268"/>
      <c r="HO118" s="268"/>
      <c r="HP118" s="268"/>
      <c r="HQ118" s="268"/>
      <c r="HR118" s="268"/>
      <c r="HS118" s="268"/>
      <c r="HT118" s="268"/>
      <c r="HU118" s="268"/>
      <c r="HV118" s="268"/>
      <c r="HW118" s="268"/>
      <c r="HX118" s="268"/>
      <c r="HY118" s="268"/>
      <c r="HZ118" s="268"/>
      <c r="IA118" s="268"/>
      <c r="IB118" s="268"/>
      <c r="IC118" s="268"/>
      <c r="ID118" s="268"/>
      <c r="IE118" s="268"/>
      <c r="IF118" s="268"/>
      <c r="IG118" s="268"/>
      <c r="IH118" s="268"/>
      <c r="II118" s="268"/>
      <c r="IJ118" s="268"/>
      <c r="IK118" s="268"/>
      <c r="IL118" s="268"/>
      <c r="IM118" s="268"/>
      <c r="IN118" s="268"/>
      <c r="IO118" s="268"/>
      <c r="IP118" s="268"/>
      <c r="IQ118" s="268"/>
      <c r="IR118" s="268"/>
      <c r="IS118" s="268"/>
      <c r="IT118" s="268"/>
      <c r="IU118" s="268"/>
      <c r="IV118" s="268"/>
    </row>
    <row r="119" spans="1:256" s="58" customFormat="1" ht="5.0999999999999996" customHeight="1" x14ac:dyDescent="0.2">
      <c r="A119" s="77"/>
      <c r="B119" s="123"/>
      <c r="C119" s="77"/>
    </row>
    <row r="120" spans="1:256" s="58" customFormat="1" x14ac:dyDescent="0.2">
      <c r="A120" s="77"/>
      <c r="B120" s="320"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67" t="s">
        <v>1040</v>
      </c>
      <c r="C123" s="77"/>
    </row>
    <row r="124" spans="1:256" s="58" customFormat="1" ht="5.0999999999999996" customHeight="1" x14ac:dyDescent="0.2">
      <c r="A124" s="77"/>
      <c r="B124" s="123"/>
      <c r="C124" s="77"/>
    </row>
    <row r="125" spans="1:256" s="58" customFormat="1" ht="25.5" x14ac:dyDescent="0.2">
      <c r="A125" s="77"/>
      <c r="B125" s="320" t="s">
        <v>1041</v>
      </c>
      <c r="C125" s="77"/>
    </row>
    <row r="126" spans="1:256" s="58" customFormat="1" ht="12.75" customHeight="1" x14ac:dyDescent="0.2">
      <c r="A126" s="77"/>
      <c r="B126" s="320" t="s">
        <v>1038</v>
      </c>
      <c r="C126" s="77"/>
    </row>
    <row r="127" spans="1:256" s="58" customFormat="1" x14ac:dyDescent="0.2">
      <c r="A127" s="77"/>
      <c r="B127" s="320" t="s">
        <v>1039</v>
      </c>
      <c r="C127" s="77"/>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c r="EI127" s="268"/>
      <c r="EJ127" s="268"/>
      <c r="EK127" s="268"/>
      <c r="EL127" s="268"/>
      <c r="EM127" s="268"/>
      <c r="EN127" s="268"/>
      <c r="EO127" s="268"/>
      <c r="EP127" s="268"/>
      <c r="EQ127" s="268"/>
      <c r="ER127" s="268"/>
      <c r="ES127" s="268"/>
      <c r="ET127" s="268"/>
      <c r="EU127" s="268"/>
      <c r="EV127" s="268"/>
      <c r="EW127" s="268"/>
      <c r="EX127" s="268"/>
      <c r="EY127" s="268"/>
      <c r="EZ127" s="268"/>
      <c r="FA127" s="268"/>
      <c r="FB127" s="268"/>
      <c r="FC127" s="268"/>
      <c r="FD127" s="268"/>
      <c r="FE127" s="268"/>
      <c r="FF127" s="268"/>
      <c r="FG127" s="268"/>
      <c r="FH127" s="268"/>
      <c r="FI127" s="268"/>
      <c r="FJ127" s="268"/>
      <c r="FK127" s="268"/>
      <c r="FL127" s="268"/>
      <c r="FM127" s="268"/>
      <c r="FN127" s="268"/>
      <c r="FO127" s="268"/>
      <c r="FP127" s="268"/>
      <c r="FQ127" s="268"/>
      <c r="FR127" s="268"/>
      <c r="FS127" s="268"/>
      <c r="FT127" s="268"/>
      <c r="FU127" s="268"/>
      <c r="FV127" s="268"/>
      <c r="FW127" s="268"/>
      <c r="FX127" s="268"/>
      <c r="FY127" s="268"/>
      <c r="FZ127" s="268"/>
      <c r="GA127" s="268"/>
      <c r="GB127" s="268"/>
      <c r="GC127" s="268"/>
      <c r="GD127" s="268"/>
      <c r="GE127" s="268"/>
      <c r="GF127" s="268"/>
      <c r="GG127" s="268"/>
      <c r="GH127" s="268"/>
      <c r="GI127" s="268"/>
      <c r="GJ127" s="268"/>
      <c r="GK127" s="268"/>
      <c r="GL127" s="268"/>
      <c r="GM127" s="268"/>
      <c r="GN127" s="268"/>
      <c r="GO127" s="268"/>
      <c r="GP127" s="268"/>
      <c r="GQ127" s="268"/>
      <c r="GR127" s="268"/>
      <c r="GS127" s="268"/>
      <c r="GT127" s="268"/>
      <c r="GU127" s="268"/>
      <c r="GV127" s="268"/>
      <c r="GW127" s="268"/>
      <c r="GX127" s="268"/>
      <c r="GY127" s="268"/>
      <c r="GZ127" s="268"/>
      <c r="HA127" s="268"/>
      <c r="HB127" s="268"/>
      <c r="HC127" s="268"/>
      <c r="HD127" s="268"/>
      <c r="HE127" s="268"/>
      <c r="HF127" s="268"/>
      <c r="HG127" s="268"/>
      <c r="HH127" s="268"/>
      <c r="HI127" s="268"/>
      <c r="HJ127" s="268"/>
      <c r="HK127" s="268"/>
      <c r="HL127" s="268"/>
      <c r="HM127" s="268"/>
      <c r="HN127" s="268"/>
      <c r="HO127" s="268"/>
      <c r="HP127" s="268"/>
      <c r="HQ127" s="268"/>
      <c r="HR127" s="268"/>
      <c r="HS127" s="268"/>
      <c r="HT127" s="268"/>
      <c r="HU127" s="268"/>
      <c r="HV127" s="268"/>
      <c r="HW127" s="268"/>
      <c r="HX127" s="268"/>
      <c r="HY127" s="268"/>
      <c r="HZ127" s="268"/>
      <c r="IA127" s="268"/>
      <c r="IB127" s="268"/>
      <c r="IC127" s="268"/>
      <c r="ID127" s="268"/>
      <c r="IE127" s="268"/>
      <c r="IF127" s="268"/>
      <c r="IG127" s="268"/>
      <c r="IH127" s="268"/>
      <c r="II127" s="268"/>
      <c r="IJ127" s="268"/>
      <c r="IK127" s="268"/>
      <c r="IL127" s="268"/>
      <c r="IM127" s="268"/>
      <c r="IN127" s="268"/>
      <c r="IO127" s="268"/>
      <c r="IP127" s="268"/>
      <c r="IQ127" s="268"/>
      <c r="IR127" s="268"/>
      <c r="IS127" s="268"/>
      <c r="IT127" s="268"/>
      <c r="IU127" s="268"/>
      <c r="IV127" s="268"/>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67" t="s">
        <v>1042</v>
      </c>
      <c r="C130" s="77"/>
    </row>
    <row r="131" spans="1:256" s="58" customFormat="1" ht="5.0999999999999996" customHeight="1" x14ac:dyDescent="0.2">
      <c r="A131" s="77"/>
      <c r="B131" s="123"/>
      <c r="C131" s="77"/>
    </row>
    <row r="132" spans="1:256" s="58" customFormat="1" ht="25.5" x14ac:dyDescent="0.2">
      <c r="A132" s="77"/>
      <c r="B132" s="320" t="s">
        <v>1043</v>
      </c>
      <c r="C132" s="77"/>
    </row>
    <row r="133" spans="1:256" s="58" customFormat="1" ht="25.5" x14ac:dyDescent="0.2">
      <c r="A133" s="77"/>
      <c r="B133" s="320" t="s">
        <v>1059</v>
      </c>
      <c r="C133" s="77"/>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68"/>
      <c r="DQ133" s="268"/>
      <c r="DR133" s="268"/>
      <c r="DS133" s="268"/>
      <c r="DT133" s="268"/>
      <c r="DU133" s="268"/>
      <c r="DV133" s="268"/>
      <c r="DW133" s="268"/>
      <c r="DX133" s="268"/>
      <c r="DY133" s="268"/>
      <c r="DZ133" s="268"/>
      <c r="EA133" s="268"/>
      <c r="EB133" s="268"/>
      <c r="EC133" s="268"/>
      <c r="ED133" s="268"/>
      <c r="EE133" s="268"/>
      <c r="EF133" s="268"/>
      <c r="EG133" s="268"/>
      <c r="EH133" s="268"/>
      <c r="EI133" s="268"/>
      <c r="EJ133" s="268"/>
      <c r="EK133" s="268"/>
      <c r="EL133" s="268"/>
      <c r="EM133" s="268"/>
      <c r="EN133" s="268"/>
      <c r="EO133" s="268"/>
      <c r="EP133" s="268"/>
      <c r="EQ133" s="268"/>
      <c r="ER133" s="268"/>
      <c r="ES133" s="268"/>
      <c r="ET133" s="268"/>
      <c r="EU133" s="268"/>
      <c r="EV133" s="268"/>
      <c r="EW133" s="268"/>
      <c r="EX133" s="268"/>
      <c r="EY133" s="268"/>
      <c r="EZ133" s="268"/>
      <c r="FA133" s="268"/>
      <c r="FB133" s="268"/>
      <c r="FC133" s="268"/>
      <c r="FD133" s="268"/>
      <c r="FE133" s="268"/>
      <c r="FF133" s="268"/>
      <c r="FG133" s="268"/>
      <c r="FH133" s="268"/>
      <c r="FI133" s="268"/>
      <c r="FJ133" s="268"/>
      <c r="FK133" s="268"/>
      <c r="FL133" s="268"/>
      <c r="FM133" s="268"/>
      <c r="FN133" s="268"/>
      <c r="FO133" s="268"/>
      <c r="FP133" s="268"/>
      <c r="FQ133" s="268"/>
      <c r="FR133" s="268"/>
      <c r="FS133" s="268"/>
      <c r="FT133" s="268"/>
      <c r="FU133" s="268"/>
      <c r="FV133" s="268"/>
      <c r="FW133" s="268"/>
      <c r="FX133" s="268"/>
      <c r="FY133" s="268"/>
      <c r="FZ133" s="268"/>
      <c r="GA133" s="268"/>
      <c r="GB133" s="268"/>
      <c r="GC133" s="268"/>
      <c r="GD133" s="268"/>
      <c r="GE133" s="268"/>
      <c r="GF133" s="268"/>
      <c r="GG133" s="268"/>
      <c r="GH133" s="268"/>
      <c r="GI133" s="268"/>
      <c r="GJ133" s="268"/>
      <c r="GK133" s="268"/>
      <c r="GL133" s="268"/>
      <c r="GM133" s="268"/>
      <c r="GN133" s="268"/>
      <c r="GO133" s="268"/>
      <c r="GP133" s="268"/>
      <c r="GQ133" s="268"/>
      <c r="GR133" s="268"/>
      <c r="GS133" s="268"/>
      <c r="GT133" s="268"/>
      <c r="GU133" s="268"/>
      <c r="GV133" s="268"/>
      <c r="GW133" s="268"/>
      <c r="GX133" s="268"/>
      <c r="GY133" s="268"/>
      <c r="GZ133" s="268"/>
      <c r="HA133" s="268"/>
      <c r="HB133" s="268"/>
      <c r="HC133" s="268"/>
      <c r="HD133" s="268"/>
      <c r="HE133" s="268"/>
      <c r="HF133" s="268"/>
      <c r="HG133" s="268"/>
      <c r="HH133" s="268"/>
      <c r="HI133" s="268"/>
      <c r="HJ133" s="268"/>
      <c r="HK133" s="268"/>
      <c r="HL133" s="268"/>
      <c r="HM133" s="268"/>
      <c r="HN133" s="268"/>
      <c r="HO133" s="268"/>
      <c r="HP133" s="268"/>
      <c r="HQ133" s="268"/>
      <c r="HR133" s="268"/>
      <c r="HS133" s="268"/>
      <c r="HT133" s="268"/>
      <c r="HU133" s="268"/>
      <c r="HV133" s="268"/>
      <c r="HW133" s="268"/>
      <c r="HX133" s="268"/>
      <c r="HY133" s="268"/>
      <c r="HZ133" s="268"/>
      <c r="IA133" s="268"/>
      <c r="IB133" s="268"/>
      <c r="IC133" s="268"/>
      <c r="ID133" s="268"/>
      <c r="IE133" s="268"/>
      <c r="IF133" s="268"/>
      <c r="IG133" s="268"/>
      <c r="IH133" s="268"/>
      <c r="II133" s="268"/>
      <c r="IJ133" s="268"/>
      <c r="IK133" s="268"/>
      <c r="IL133" s="268"/>
      <c r="IM133" s="268"/>
      <c r="IN133" s="268"/>
      <c r="IO133" s="268"/>
      <c r="IP133" s="268"/>
      <c r="IQ133" s="268"/>
      <c r="IR133" s="268"/>
      <c r="IS133" s="268"/>
      <c r="IT133" s="268"/>
      <c r="IU133" s="268"/>
      <c r="IV133" s="268"/>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67" t="s">
        <v>1073</v>
      </c>
      <c r="C136" s="77"/>
    </row>
    <row r="137" spans="1:256" s="58" customFormat="1" ht="5.0999999999999996" customHeight="1" x14ac:dyDescent="0.2">
      <c r="A137" s="77"/>
      <c r="B137" s="123"/>
      <c r="C137" s="77"/>
    </row>
    <row r="138" spans="1:256" s="58" customFormat="1" ht="25.5" x14ac:dyDescent="0.2">
      <c r="A138" s="77"/>
      <c r="B138" s="320" t="s">
        <v>1075</v>
      </c>
      <c r="C138" s="77"/>
    </row>
    <row r="139" spans="1:256" s="58" customFormat="1" x14ac:dyDescent="0.2">
      <c r="A139" s="77"/>
      <c r="B139" s="320" t="s">
        <v>1076</v>
      </c>
      <c r="C139" s="77"/>
    </row>
    <row r="140" spans="1:256" s="58" customFormat="1" x14ac:dyDescent="0.2">
      <c r="A140" s="77"/>
      <c r="B140" s="320" t="s">
        <v>1074</v>
      </c>
      <c r="C140" s="77"/>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c r="DF140" s="268"/>
      <c r="DG140" s="268"/>
      <c r="DH140" s="268"/>
      <c r="DI140" s="268"/>
      <c r="DJ140" s="268"/>
      <c r="DK140" s="268"/>
      <c r="DL140" s="268"/>
      <c r="DM140" s="268"/>
      <c r="DN140" s="268"/>
      <c r="DO140" s="268"/>
      <c r="DP140" s="268"/>
      <c r="DQ140" s="268"/>
      <c r="DR140" s="268"/>
      <c r="DS140" s="268"/>
      <c r="DT140" s="268"/>
      <c r="DU140" s="268"/>
      <c r="DV140" s="268"/>
      <c r="DW140" s="268"/>
      <c r="DX140" s="268"/>
      <c r="DY140" s="268"/>
      <c r="DZ140" s="268"/>
      <c r="EA140" s="268"/>
      <c r="EB140" s="268"/>
      <c r="EC140" s="268"/>
      <c r="ED140" s="268"/>
      <c r="EE140" s="268"/>
      <c r="EF140" s="268"/>
      <c r="EG140" s="268"/>
      <c r="EH140" s="268"/>
      <c r="EI140" s="268"/>
      <c r="EJ140" s="268"/>
      <c r="EK140" s="268"/>
      <c r="EL140" s="268"/>
      <c r="EM140" s="268"/>
      <c r="EN140" s="268"/>
      <c r="EO140" s="268"/>
      <c r="EP140" s="268"/>
      <c r="EQ140" s="268"/>
      <c r="ER140" s="268"/>
      <c r="ES140" s="268"/>
      <c r="ET140" s="268"/>
      <c r="EU140" s="268"/>
      <c r="EV140" s="268"/>
      <c r="EW140" s="268"/>
      <c r="EX140" s="268"/>
      <c r="EY140" s="268"/>
      <c r="EZ140" s="268"/>
      <c r="FA140" s="268"/>
      <c r="FB140" s="268"/>
      <c r="FC140" s="268"/>
      <c r="FD140" s="268"/>
      <c r="FE140" s="268"/>
      <c r="FF140" s="268"/>
      <c r="FG140" s="268"/>
      <c r="FH140" s="268"/>
      <c r="FI140" s="268"/>
      <c r="FJ140" s="268"/>
      <c r="FK140" s="268"/>
      <c r="FL140" s="268"/>
      <c r="FM140" s="268"/>
      <c r="FN140" s="268"/>
      <c r="FO140" s="268"/>
      <c r="FP140" s="268"/>
      <c r="FQ140" s="268"/>
      <c r="FR140" s="268"/>
      <c r="FS140" s="268"/>
      <c r="FT140" s="268"/>
      <c r="FU140" s="268"/>
      <c r="FV140" s="268"/>
      <c r="FW140" s="268"/>
      <c r="FX140" s="268"/>
      <c r="FY140" s="268"/>
      <c r="FZ140" s="268"/>
      <c r="GA140" s="268"/>
      <c r="GB140" s="268"/>
      <c r="GC140" s="268"/>
      <c r="GD140" s="268"/>
      <c r="GE140" s="268"/>
      <c r="GF140" s="268"/>
      <c r="GG140" s="268"/>
      <c r="GH140" s="268"/>
      <c r="GI140" s="268"/>
      <c r="GJ140" s="268"/>
      <c r="GK140" s="268"/>
      <c r="GL140" s="268"/>
      <c r="GM140" s="268"/>
      <c r="GN140" s="268"/>
      <c r="GO140" s="268"/>
      <c r="GP140" s="268"/>
      <c r="GQ140" s="268"/>
      <c r="GR140" s="268"/>
      <c r="GS140" s="268"/>
      <c r="GT140" s="268"/>
      <c r="GU140" s="268"/>
      <c r="GV140" s="268"/>
      <c r="GW140" s="268"/>
      <c r="GX140" s="268"/>
      <c r="GY140" s="268"/>
      <c r="GZ140" s="268"/>
      <c r="HA140" s="268"/>
      <c r="HB140" s="268"/>
      <c r="HC140" s="268"/>
      <c r="HD140" s="268"/>
      <c r="HE140" s="268"/>
      <c r="HF140" s="268"/>
      <c r="HG140" s="268"/>
      <c r="HH140" s="268"/>
      <c r="HI140" s="268"/>
      <c r="HJ140" s="268"/>
      <c r="HK140" s="268"/>
      <c r="HL140" s="268"/>
      <c r="HM140" s="268"/>
      <c r="HN140" s="268"/>
      <c r="HO140" s="268"/>
      <c r="HP140" s="268"/>
      <c r="HQ140" s="268"/>
      <c r="HR140" s="268"/>
      <c r="HS140" s="268"/>
      <c r="HT140" s="268"/>
      <c r="HU140" s="268"/>
      <c r="HV140" s="268"/>
      <c r="HW140" s="268"/>
      <c r="HX140" s="268"/>
      <c r="HY140" s="268"/>
      <c r="HZ140" s="268"/>
      <c r="IA140" s="268"/>
      <c r="IB140" s="268"/>
      <c r="IC140" s="268"/>
      <c r="ID140" s="268"/>
      <c r="IE140" s="268"/>
      <c r="IF140" s="268"/>
      <c r="IG140" s="268"/>
      <c r="IH140" s="268"/>
      <c r="II140" s="268"/>
      <c r="IJ140" s="268"/>
      <c r="IK140" s="268"/>
      <c r="IL140" s="268"/>
      <c r="IM140" s="268"/>
      <c r="IN140" s="268"/>
      <c r="IO140" s="268"/>
      <c r="IP140" s="268"/>
      <c r="IQ140" s="268"/>
      <c r="IR140" s="268"/>
      <c r="IS140" s="268"/>
      <c r="IT140" s="268"/>
      <c r="IU140" s="268"/>
      <c r="IV140" s="268"/>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67" t="s">
        <v>1078</v>
      </c>
      <c r="C143" s="77"/>
    </row>
    <row r="144" spans="1:256" s="58" customFormat="1" ht="5.0999999999999996" customHeight="1" x14ac:dyDescent="0.2">
      <c r="A144" s="77"/>
      <c r="B144" s="123"/>
      <c r="C144" s="77"/>
    </row>
    <row r="145" spans="1:256" s="58" customFormat="1" x14ac:dyDescent="0.2">
      <c r="A145" s="77"/>
      <c r="B145" s="320"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68"/>
      <c r="C148" s="77"/>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c r="DA148" s="268"/>
      <c r="DB148" s="268"/>
      <c r="DC148" s="268"/>
      <c r="DD148" s="268"/>
      <c r="DE148" s="268"/>
      <c r="DF148" s="268"/>
      <c r="DG148" s="268"/>
      <c r="DH148" s="268"/>
      <c r="DI148" s="268"/>
      <c r="DJ148" s="268"/>
      <c r="DK148" s="268"/>
      <c r="DL148" s="268"/>
      <c r="DM148" s="268"/>
      <c r="DN148" s="268"/>
      <c r="DO148" s="268"/>
      <c r="DP148" s="268"/>
      <c r="DQ148" s="268"/>
      <c r="DR148" s="268"/>
      <c r="DS148" s="268"/>
      <c r="DT148" s="268"/>
      <c r="DU148" s="268"/>
      <c r="DV148" s="268"/>
      <c r="DW148" s="268"/>
      <c r="DX148" s="268"/>
      <c r="DY148" s="268"/>
      <c r="DZ148" s="268"/>
      <c r="EA148" s="268"/>
      <c r="EB148" s="268"/>
      <c r="EC148" s="268"/>
      <c r="ED148" s="268"/>
      <c r="EE148" s="268"/>
      <c r="EF148" s="268"/>
      <c r="EG148" s="268"/>
      <c r="EH148" s="268"/>
      <c r="EI148" s="268"/>
      <c r="EJ148" s="268"/>
      <c r="EK148" s="268"/>
      <c r="EL148" s="268"/>
      <c r="EM148" s="268"/>
      <c r="EN148" s="268"/>
      <c r="EO148" s="268"/>
      <c r="EP148" s="268"/>
      <c r="EQ148" s="268"/>
      <c r="ER148" s="268"/>
      <c r="ES148" s="268"/>
      <c r="ET148" s="268"/>
      <c r="EU148" s="268"/>
      <c r="EV148" s="268"/>
      <c r="EW148" s="268"/>
      <c r="EX148" s="268"/>
      <c r="EY148" s="268"/>
      <c r="EZ148" s="268"/>
      <c r="FA148" s="268"/>
      <c r="FB148" s="268"/>
      <c r="FC148" s="268"/>
      <c r="FD148" s="268"/>
      <c r="FE148" s="268"/>
      <c r="FF148" s="268"/>
      <c r="FG148" s="268"/>
      <c r="FH148" s="268"/>
      <c r="FI148" s="268"/>
      <c r="FJ148" s="268"/>
      <c r="FK148" s="268"/>
      <c r="FL148" s="268"/>
      <c r="FM148" s="268"/>
      <c r="FN148" s="268"/>
      <c r="FO148" s="268"/>
      <c r="FP148" s="268"/>
      <c r="FQ148" s="268"/>
      <c r="FR148" s="268"/>
      <c r="FS148" s="268"/>
      <c r="FT148" s="268"/>
      <c r="FU148" s="268"/>
      <c r="FV148" s="268"/>
      <c r="FW148" s="268"/>
      <c r="FX148" s="268"/>
      <c r="FY148" s="268"/>
      <c r="FZ148" s="268"/>
      <c r="GA148" s="268"/>
      <c r="GB148" s="268"/>
      <c r="GC148" s="268"/>
      <c r="GD148" s="268"/>
      <c r="GE148" s="268"/>
      <c r="GF148" s="268"/>
      <c r="GG148" s="268"/>
      <c r="GH148" s="268"/>
      <c r="GI148" s="268"/>
      <c r="GJ148" s="268"/>
      <c r="GK148" s="268"/>
      <c r="GL148" s="268"/>
      <c r="GM148" s="268"/>
      <c r="GN148" s="268"/>
      <c r="GO148" s="268"/>
      <c r="GP148" s="268"/>
      <c r="GQ148" s="268"/>
      <c r="GR148" s="268"/>
      <c r="GS148" s="268"/>
      <c r="GT148" s="268"/>
      <c r="GU148" s="268"/>
      <c r="GV148" s="268"/>
      <c r="GW148" s="268"/>
      <c r="GX148" s="268"/>
      <c r="GY148" s="268"/>
      <c r="GZ148" s="268"/>
      <c r="HA148" s="268"/>
      <c r="HB148" s="268"/>
      <c r="HC148" s="268"/>
      <c r="HD148" s="268"/>
      <c r="HE148" s="268"/>
      <c r="HF148" s="268"/>
      <c r="HG148" s="268"/>
      <c r="HH148" s="268"/>
      <c r="HI148" s="268"/>
      <c r="HJ148" s="268"/>
      <c r="HK148" s="268"/>
      <c r="HL148" s="268"/>
      <c r="HM148" s="268"/>
      <c r="HN148" s="268"/>
      <c r="HO148" s="268"/>
      <c r="HP148" s="268"/>
      <c r="HQ148" s="268"/>
      <c r="HR148" s="268"/>
      <c r="HS148" s="268"/>
      <c r="HT148" s="268"/>
      <c r="HU148" s="268"/>
      <c r="HV148" s="268"/>
      <c r="HW148" s="268"/>
      <c r="HX148" s="268"/>
      <c r="HY148" s="268"/>
      <c r="HZ148" s="268"/>
      <c r="IA148" s="268"/>
      <c r="IB148" s="268"/>
      <c r="IC148" s="268"/>
      <c r="ID148" s="268"/>
      <c r="IE148" s="268"/>
      <c r="IF148" s="268"/>
      <c r="IG148" s="268"/>
      <c r="IH148" s="268"/>
      <c r="II148" s="268"/>
      <c r="IJ148" s="268"/>
      <c r="IK148" s="268"/>
      <c r="IL148" s="268"/>
      <c r="IM148" s="268"/>
      <c r="IN148" s="268"/>
      <c r="IO148" s="268"/>
      <c r="IP148" s="268"/>
      <c r="IQ148" s="268"/>
      <c r="IR148" s="268"/>
      <c r="IS148" s="268"/>
      <c r="IT148" s="268"/>
      <c r="IU148" s="268"/>
      <c r="IV148" s="268"/>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2020-02-21T09:55:55Z</dcterms:modified>
</cp:coreProperties>
</file>