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J3" i="4" s="1"/>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B27" i="2" s="1"/>
  <c r="AA28" i="2"/>
  <c r="AA29" i="2"/>
  <c r="AA30" i="2"/>
  <c r="AA31" i="2"/>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E14" i="4"/>
  <c r="AD14" i="4"/>
  <c r="AI13" i="4"/>
  <c r="AH13" i="4"/>
  <c r="AG13" i="4"/>
  <c r="AF13" i="4"/>
  <c r="AD13" i="4"/>
  <c r="AE13" i="4" s="1"/>
  <c r="AI12" i="4"/>
  <c r="AH12" i="4"/>
  <c r="AG12" i="4"/>
  <c r="AF12" i="4"/>
  <c r="AE12" i="4"/>
  <c r="AD12" i="4"/>
  <c r="AI11" i="4"/>
  <c r="AH11" i="4"/>
  <c r="AG11" i="4"/>
  <c r="AF11" i="4"/>
  <c r="AE11" i="4"/>
  <c r="AD11" i="4"/>
  <c r="AI10" i="4"/>
  <c r="AH10" i="4"/>
  <c r="AG10" i="4"/>
  <c r="AF10" i="4"/>
  <c r="AE10" i="4"/>
  <c r="AD10" i="4"/>
  <c r="J10" i="4" s="1"/>
  <c r="AI9" i="4"/>
  <c r="AH9" i="4"/>
  <c r="AG9" i="4"/>
  <c r="AF9" i="4"/>
  <c r="AE9" i="4"/>
  <c r="AD9" i="4"/>
  <c r="AI8" i="4"/>
  <c r="AH8" i="4"/>
  <c r="J8" i="4"/>
  <c r="AG8" i="4"/>
  <c r="AF8" i="4"/>
  <c r="AE8" i="4"/>
  <c r="AD8" i="4"/>
  <c r="AI7" i="4"/>
  <c r="AH7" i="4"/>
  <c r="AG7" i="4"/>
  <c r="AF7" i="4"/>
  <c r="AE7" i="4"/>
  <c r="AD7" i="4"/>
  <c r="AI6" i="4"/>
  <c r="AH6" i="4"/>
  <c r="AG6" i="4"/>
  <c r="AF6" i="4"/>
  <c r="AE6" i="4"/>
  <c r="AD6" i="4"/>
  <c r="AI5" i="4"/>
  <c r="AH5" i="4"/>
  <c r="AG5" i="4"/>
  <c r="AF5" i="4"/>
  <c r="AE5" i="4"/>
  <c r="AD5" i="4"/>
  <c r="AI4" i="4"/>
  <c r="AH4" i="4"/>
  <c r="AG4" i="4"/>
  <c r="AD4" i="4"/>
  <c r="AA48" i="4"/>
  <c r="Z48" i="4"/>
  <c r="Y48" i="4"/>
  <c r="AA18" i="4" s="1"/>
  <c r="X48" i="4"/>
  <c r="W48" i="4"/>
  <c r="V48" i="4"/>
  <c r="AA47" i="4"/>
  <c r="Z47" i="4"/>
  <c r="Y47" i="4"/>
  <c r="X47" i="4"/>
  <c r="W47" i="4"/>
  <c r="V47" i="4"/>
  <c r="AA46" i="4"/>
  <c r="Z46" i="4"/>
  <c r="Y46" i="4"/>
  <c r="X46" i="4"/>
  <c r="W46" i="4"/>
  <c r="V46" i="4"/>
  <c r="AA45" i="4"/>
  <c r="Z45" i="4"/>
  <c r="Y45" i="4"/>
  <c r="X45" i="4"/>
  <c r="W45" i="4"/>
  <c r="V45" i="4"/>
  <c r="AA44" i="4"/>
  <c r="Z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X35" i="4"/>
  <c r="AA34" i="4"/>
  <c r="Z34" i="4"/>
  <c r="Y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73" i="2"/>
  <c r="B64" i="2"/>
  <c r="B168" i="2"/>
  <c r="B147" i="2"/>
  <c r="B141" i="2"/>
  <c r="AV18" i="4"/>
  <c r="D3" i="4"/>
  <c r="AT3" i="4" s="1"/>
  <c r="D5" i="4"/>
  <c r="AU5" i="4" s="1"/>
  <c r="D15" i="4"/>
  <c r="AV15" i="4"/>
  <c r="D16" i="4"/>
  <c r="I16" i="4" s="1"/>
  <c r="D14" i="4"/>
  <c r="Z14" i="4" s="1"/>
  <c r="D6" i="4"/>
  <c r="Z6" i="4" s="1"/>
  <c r="K6" i="4" s="1"/>
  <c r="D4" i="4"/>
  <c r="AS4" i="4" s="1"/>
  <c r="D12" i="4"/>
  <c r="D13" i="4"/>
  <c r="AS13" i="4" s="1"/>
  <c r="D10" i="4"/>
  <c r="D17" i="4"/>
  <c r="AT17" i="4" s="1"/>
  <c r="D7" i="4"/>
  <c r="D9" i="4"/>
  <c r="Z9" i="4" s="1"/>
  <c r="K9" i="4" s="1"/>
  <c r="D11" i="4"/>
  <c r="AW11" i="4" s="1"/>
  <c r="D8" i="4"/>
  <c r="AW8" i="4" s="1"/>
  <c r="AU6" i="4"/>
  <c r="AU15" i="4"/>
  <c r="AS15" i="4"/>
  <c r="AA15" i="4"/>
  <c r="Z15" i="4"/>
  <c r="G15" i="4"/>
  <c r="AT15" i="4"/>
  <c r="AW15" i="4"/>
  <c r="AS17" i="4"/>
  <c r="Z17" i="4"/>
  <c r="K17" i="4" s="1"/>
  <c r="I15" i="4"/>
  <c r="H15" i="4"/>
  <c r="K15" i="4"/>
  <c r="F15" i="4"/>
  <c r="G17" i="4"/>
  <c r="F17" i="4"/>
  <c r="AU18" i="4"/>
  <c r="BW12" i="4"/>
  <c r="J9" i="4"/>
  <c r="J17" i="4"/>
  <c r="H17" i="4"/>
  <c r="E15" i="4"/>
  <c r="AW17" i="4"/>
  <c r="AS18" i="4"/>
  <c r="BW8" i="4"/>
  <c r="J11" i="4"/>
  <c r="J15" i="4"/>
  <c r="AA17" i="4"/>
  <c r="AV17" i="4"/>
  <c r="AS16" i="4"/>
  <c r="Z18" i="4"/>
  <c r="K18" i="4" s="1"/>
  <c r="AT18" i="4"/>
  <c r="E17" i="4"/>
  <c r="I17" i="4"/>
  <c r="AU17" i="4"/>
  <c r="BW18" i="4"/>
  <c r="BV18" i="4" s="1"/>
  <c r="BU18" i="4" s="1"/>
  <c r="J12" i="4"/>
  <c r="BW5" i="4"/>
  <c r="BV5" i="4" s="1"/>
  <c r="BY5" i="4" s="1"/>
  <c r="J16" i="4"/>
  <c r="AV3" i="4"/>
  <c r="BW19" i="4"/>
  <c r="BW3" i="4"/>
  <c r="BV3" i="4" s="1"/>
  <c r="BW9" i="4"/>
  <c r="BW20" i="4"/>
  <c r="BY20" i="4" s="1"/>
  <c r="AS12" i="4"/>
  <c r="BW15" i="4"/>
  <c r="BW16" i="4"/>
  <c r="BW7" i="4"/>
  <c r="BW21" i="4"/>
  <c r="BW4" i="4"/>
  <c r="BV4" i="4" s="1"/>
  <c r="AA24" i="4"/>
  <c r="AV14" i="4"/>
  <c r="N24" i="4"/>
  <c r="BW17" i="4"/>
  <c r="X24" i="4"/>
  <c r="BW13" i="4"/>
  <c r="W24" i="4"/>
  <c r="BV12" i="4"/>
  <c r="BY12" i="4"/>
  <c r="BV8" i="4"/>
  <c r="BY8" i="4" s="1"/>
  <c r="BW10" i="4"/>
  <c r="AU16" i="4"/>
  <c r="BW14" i="4"/>
  <c r="Z24" i="4"/>
  <c r="BW11" i="4"/>
  <c r="BW6" i="4"/>
  <c r="BV9" i="4"/>
  <c r="BY9" i="4" s="1"/>
  <c r="BX16" i="4"/>
  <c r="BX19" i="4"/>
  <c r="BY19" i="4"/>
  <c r="BV19" i="4"/>
  <c r="BU19" i="4" s="1"/>
  <c r="BX20" i="4"/>
  <c r="BV20" i="4"/>
  <c r="BU20" i="4" s="1"/>
  <c r="BV13" i="4"/>
  <c r="BV15" i="4"/>
  <c r="BY15" i="4" s="1"/>
  <c r="BV17" i="4"/>
  <c r="BY17" i="4"/>
  <c r="BY21" i="4"/>
  <c r="BV21" i="4"/>
  <c r="BU21" i="4" s="1"/>
  <c r="BX21" i="4"/>
  <c r="BV6" i="4"/>
  <c r="BY6" i="4" s="1"/>
  <c r="B32" i="2" l="1"/>
  <c r="H18" i="4"/>
  <c r="AW18" i="4"/>
  <c r="B31" i="2"/>
  <c r="J2" i="2"/>
  <c r="H2" i="2"/>
  <c r="B28" i="2"/>
  <c r="B16" i="2"/>
  <c r="B14" i="2"/>
  <c r="B26" i="2"/>
  <c r="B13" i="2"/>
  <c r="B25" i="2"/>
  <c r="B12" i="2"/>
  <c r="B24" i="2"/>
  <c r="B22" i="2"/>
  <c r="B11" i="2"/>
  <c r="B10" i="2"/>
  <c r="C2" i="2"/>
  <c r="B21" i="2"/>
  <c r="B30" i="2"/>
  <c r="B8" i="2"/>
  <c r="B29" i="2"/>
  <c r="A2" i="2"/>
  <c r="B17" i="2"/>
  <c r="B2" i="2"/>
  <c r="B18" i="2"/>
  <c r="AF14" i="4"/>
  <c r="AG14" i="4" s="1"/>
  <c r="J14" i="4" s="1"/>
  <c r="AU14" i="4"/>
  <c r="Y44" i="4"/>
  <c r="AW14" i="4" s="1"/>
  <c r="AV12" i="4"/>
  <c r="AA12" i="4"/>
  <c r="AT12" i="4"/>
  <c r="AU12" i="4"/>
  <c r="Z12" i="4"/>
  <c r="K12" i="4" s="1"/>
  <c r="AW12" i="4"/>
  <c r="AE4" i="4"/>
  <c r="AF4" i="4" s="1"/>
  <c r="J13" i="4"/>
  <c r="J7" i="4"/>
  <c r="K14" i="4"/>
  <c r="F14" i="4"/>
  <c r="AS14" i="4"/>
  <c r="H14" i="4"/>
  <c r="E14" i="4"/>
  <c r="AT14" i="4"/>
  <c r="G14" i="4"/>
  <c r="AT13" i="4"/>
  <c r="AV13" i="4"/>
  <c r="AA13" i="4"/>
  <c r="Z13" i="4"/>
  <c r="K13" i="4" s="1"/>
  <c r="AW13" i="4"/>
  <c r="AU13" i="4"/>
  <c r="AT11" i="4"/>
  <c r="AV11" i="4"/>
  <c r="Z11" i="4"/>
  <c r="E11" i="4" s="1"/>
  <c r="AU11" i="4"/>
  <c r="AS11" i="4"/>
  <c r="AA11" i="4"/>
  <c r="AV9" i="4"/>
  <c r="E9" i="4"/>
  <c r="F9" i="4"/>
  <c r="AT9" i="4"/>
  <c r="H9" i="4"/>
  <c r="AU9" i="4"/>
  <c r="G9" i="4"/>
  <c r="AA9" i="4"/>
  <c r="AW9" i="4"/>
  <c r="AS9" i="4"/>
  <c r="F8" i="4"/>
  <c r="AU8" i="4"/>
  <c r="H8" i="4"/>
  <c r="Z8" i="4"/>
  <c r="K8" i="4" s="1"/>
  <c r="AV7" i="4"/>
  <c r="AA7" i="4"/>
  <c r="Z7" i="4"/>
  <c r="K7" i="4" s="1"/>
  <c r="AS7" i="4"/>
  <c r="AT7" i="4"/>
  <c r="AW7" i="4"/>
  <c r="AU7" i="4"/>
  <c r="E6" i="4"/>
  <c r="AW6" i="4"/>
  <c r="AV6" i="4"/>
  <c r="AS6" i="4"/>
  <c r="AT6" i="4"/>
  <c r="H6" i="4"/>
  <c r="F6" i="4"/>
  <c r="AA6" i="4"/>
  <c r="G6" i="4"/>
  <c r="AT5" i="4"/>
  <c r="V35" i="4"/>
  <c r="AA5" i="4" s="1"/>
  <c r="W35" i="4"/>
  <c r="Z5" i="4"/>
  <c r="K5" i="4" s="1"/>
  <c r="AS5" i="4"/>
  <c r="AV5" i="4"/>
  <c r="Y35" i="4"/>
  <c r="V34" i="4"/>
  <c r="W34" i="4"/>
  <c r="X34" i="4"/>
  <c r="AV4" i="4"/>
  <c r="AU4" i="4"/>
  <c r="Z4" i="4"/>
  <c r="K4" i="4" s="1"/>
  <c r="AS3" i="4"/>
  <c r="Z3" i="4"/>
  <c r="K3" i="4" s="1"/>
  <c r="V33" i="4"/>
  <c r="AA3" i="4" s="1"/>
  <c r="J6" i="4"/>
  <c r="J5" i="4"/>
  <c r="BV14" i="4"/>
  <c r="BY14" i="4" s="1"/>
  <c r="F16" i="4"/>
  <c r="BX17" i="4"/>
  <c r="I18" i="4" s="1"/>
  <c r="AT16" i="4"/>
  <c r="H16" i="4"/>
  <c r="AT4" i="4"/>
  <c r="AU3" i="4"/>
  <c r="AV8" i="4"/>
  <c r="BX12" i="4"/>
  <c r="G16" i="4"/>
  <c r="E16" i="4"/>
  <c r="BX9" i="4"/>
  <c r="AT10" i="4"/>
  <c r="BX15" i="4"/>
  <c r="BY13" i="4"/>
  <c r="BX7" i="4"/>
  <c r="AW16" i="4"/>
  <c r="Z16" i="4"/>
  <c r="K16" i="4" s="1"/>
  <c r="AU10" i="4"/>
  <c r="BX5" i="4"/>
  <c r="I3" i="4" s="1"/>
  <c r="AW10" i="4"/>
  <c r="AV16" i="4"/>
  <c r="BX6" i="4"/>
  <c r="I13" i="4" s="1"/>
  <c r="BY18" i="4"/>
  <c r="BX18" i="4"/>
  <c r="Z10" i="4"/>
  <c r="K10" i="4" s="1"/>
  <c r="AV10" i="4"/>
  <c r="BX4" i="4"/>
  <c r="BX11" i="4"/>
  <c r="AA16" i="4"/>
  <c r="AS10" i="4"/>
  <c r="BX8" i="4"/>
  <c r="AA10" i="4"/>
  <c r="BX14" i="4"/>
  <c r="AA25" i="4"/>
  <c r="BY3" i="4"/>
  <c r="BY4" i="4"/>
  <c r="E8" i="4"/>
  <c r="BX3" i="4"/>
  <c r="I7" i="4" s="1"/>
  <c r="BV16" i="4"/>
  <c r="G8" i="4"/>
  <c r="G18" i="4"/>
  <c r="AW4" i="4"/>
  <c r="BW2" i="4"/>
  <c r="BV7" i="4"/>
  <c r="BV11" i="4"/>
  <c r="BY11" i="4" s="1"/>
  <c r="BX13" i="4"/>
  <c r="BX10" i="4"/>
  <c r="AA8" i="4"/>
  <c r="BW22" i="4"/>
  <c r="F18" i="4"/>
  <c r="BV10" i="4"/>
  <c r="AT8" i="4"/>
  <c r="B7" i="2"/>
  <c r="AS8" i="4"/>
  <c r="E18" i="4"/>
  <c r="H7" i="4" l="1"/>
  <c r="AA14" i="4"/>
  <c r="AD2" i="2"/>
  <c r="T2" i="2" s="1"/>
  <c r="I12" i="4"/>
  <c r="F12" i="4"/>
  <c r="G12" i="4"/>
  <c r="E12" i="4"/>
  <c r="H12" i="4"/>
  <c r="F10" i="4"/>
  <c r="E10" i="4"/>
  <c r="H10" i="4"/>
  <c r="G10" i="4"/>
  <c r="AA4" i="4"/>
  <c r="J4" i="4"/>
  <c r="E4" i="4"/>
  <c r="I14" i="4"/>
  <c r="F13" i="4"/>
  <c r="G13" i="4"/>
  <c r="H13" i="4"/>
  <c r="E13" i="4"/>
  <c r="K11" i="4"/>
  <c r="G11" i="4"/>
  <c r="H11" i="4"/>
  <c r="F11" i="4"/>
  <c r="G7" i="4"/>
  <c r="F7" i="4"/>
  <c r="E7" i="4"/>
  <c r="I6" i="4"/>
  <c r="H5" i="4"/>
  <c r="F5" i="4"/>
  <c r="I5" i="4"/>
  <c r="G5" i="4"/>
  <c r="E5" i="4"/>
  <c r="AW5" i="4"/>
  <c r="H4" i="4"/>
  <c r="I4" i="4"/>
  <c r="F4" i="4"/>
  <c r="G4" i="4"/>
  <c r="H3" i="4"/>
  <c r="E3" i="4"/>
  <c r="G3" i="4"/>
  <c r="AW3" i="4"/>
  <c r="AA19" i="4" s="1"/>
  <c r="I23" i="4" s="1"/>
  <c r="F3" i="4"/>
  <c r="BY16" i="4"/>
  <c r="BY7" i="4"/>
  <c r="J3" i="2"/>
  <c r="A3" i="2"/>
  <c r="BY22" i="4"/>
  <c r="BX22" i="4"/>
  <c r="BV22" i="4"/>
  <c r="BU22" i="4" s="1"/>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G3" i="2" l="1"/>
  <c r="C3" i="2"/>
  <c r="H3" i="2"/>
  <c r="B3" i="2"/>
  <c r="I11" i="4"/>
  <c r="I10" i="4"/>
  <c r="I8" i="4"/>
  <c r="I9"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<sst xmlns="http://schemas.openxmlformats.org/spreadsheetml/2006/main" count="3447" uniqueCount="1129">
  <si>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</si>
  <si>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</si>
  <si>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</si>
  <si>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</si>
  <si>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</si>
  <si>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</si>
  <si>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</si>
  <si>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</si>
  <si>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</si>
  <si>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</si>
  <si>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</si>
  <si>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</si>
  <si>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</si>
  <si>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</si>
  <si>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</si>
  <si>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</si>
  <si>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</si>
  <si>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</si>
  <si>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</si>
  <si>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</si>
  <si>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</si>
  <si>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</si>
  <si>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</si>
  <si>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</si>
  <si>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</si>
  <si>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</si>
  <si>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</si>
  <si>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</si>
  <si>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</si>
  <si>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</si>
  <si>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</si>
  <si>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</si>
  <si>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</si>
  <si>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</si>
  <si>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</si>
  <si>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</si>
  <si>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</si>
  <si>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</si>
  <si>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</si>
  <si>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</si>
  <si>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</si>
  <si>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</si>
  <si>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</si>
  <si>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</si>
  <si>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</si>
  <si>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</si>
  <si>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</si>
  <si>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</si>
  <si>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</si>
  <si>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</si>
  <si>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</si>
  <si>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</si>
  <si>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</si>
  <si>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</si>
  <si>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</si>
  <si>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</si>
  <si>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</si>
  <si>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</si>
  <si>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</si>
  <si>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</si>
  <si>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</si>
  <si>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</si>
  <si>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</si>
  <si>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</si>
  <si>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</si>
  <si>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</si>
  <si>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</si>
  <si>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</si>
  <si>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</si>
  <si>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</si>
  <si>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</si>
  <si>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</si>
  <si>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</si>
  <si>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</si>
  <si>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</si>
  <si>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</si>
  <si>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</si>
  <si>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</si>
  <si>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</si>
  <si>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</si>
  <si>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</si>
  <si>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</si>
  <si>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</si>
  <si>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</si>
  <si>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</si>
  <si>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</si>
  <si>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</si>
  <si>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</si>
  <si>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</si>
  <si>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</si>
  <si>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</si>
  <si>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</si>
  <si>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</si>
  <si>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</si>
  <si>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</si>
  <si>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</si>
  <si>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</si>
  <si>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</si>
  <si>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</si>
  <si>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</si>
  <si>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</si>
  <si>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</si>
  <si>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</si>
  <si>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</si>
  <si>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</si>
  <si>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</si>
  <si>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</si>
  <si>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</si>
  <si>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</si>
  <si>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</si>
  <si>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</si>
  <si>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</si>
  <si>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</si>
  <si>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</si>
  <si>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</si>
  <si>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</si>
  <si>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</si>
  <si>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</si>
  <si>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</si>
  <si>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</si>
  <si>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</si>
  <si>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</si>
  <si>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</si>
  <si>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</si>
  <si>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</si>
  <si>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</si>
  <si>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</si>
  <si>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</si>
  <si>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</si>
  <si>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</si>
  <si>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</si>
  <si>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</si>
  <si>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</si>
  <si>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</si>
  <si>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</si>
  <si>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</si>
  <si>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</si>
  <si>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</si>
  <si>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</si>
  <si>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</si>
  <si>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</si>
  <si>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</si>
  <si>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</si>
  <si>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</si>
  <si>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</si>
  <si>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</si>
  <si>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</si>
  <si>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</si>
  <si>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</si>
  <si>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</si>
  <si>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</si>
  <si>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</si>
  <si>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</si>
  <si>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</si>
  <si>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</si>
  <si>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</si>
  <si>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</si>
  <si>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</si>
  <si>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</si>
  <si>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</si>
  <si>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</si>
  <si>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</si>
  <si>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</si>
  <si>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</si>
  <si>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</si>
  <si>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</si>
  <si>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</si>
  <si>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</si>
  <si>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</si>
  <si>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</si>
  <si>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</si>
  <si>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</si>
  <si>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</si>
  <si>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</si>
  <si>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</si>
  <si>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</si>
  <si>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</si>
  <si>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</si>
  <si>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</si>
  <si>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</si>
  <si>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</si>
  <si>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</si>
  <si>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</si>
  <si>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</si>
  <si>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</si>
  <si>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</si>
  <si>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</si>
  <si>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</si>
  <si>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</si>
  <si>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</si>
  <si>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</si>
  <si>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</si>
  <si>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</si>
  <si>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</si>
  <si>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</si>
  <si>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</si>
  <si>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</si>
  <si>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</si>
  <si>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</si>
  <si>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</si>
  <si>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</si>
  <si>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</si>
  <si>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</si>
  <si>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</si>
  <si>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</si>
  <si>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</si>
  <si>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</si>
  <si>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</si>
  <si>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</si>
  <si>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</si>
  <si>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</si>
  <si>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</si>
  <si>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</si>
  <si>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</si>
  <si>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</si>
  <si>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</si>
  <si>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</si>
  <si>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</si>
  <si>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</si>
  <si>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</si>
  <si>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</si>
  <si>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</si>
  <si>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</si>
  <si>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</si>
  <si>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</si>
  <si>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</si>
  <si>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</si>
  <si>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</si>
  <si>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</si>
  <si>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</si>
  <si>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</si>
  <si>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</si>
  <si>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</si>
  <si>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</si>
  <si>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</si>
  <si>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</si>
  <si>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</si>
  <si>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</si>
  <si>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</si>
  <si>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</si>
  <si>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</si>
  <si>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</si>
  <si>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</si>
  <si>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</si>
  <si>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</si>
  <si>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</si>
  <si>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</si>
  <si>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</si>
  <si>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</si>
  <si>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</si>
  <si>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</si>
  <si>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</si>
  <si>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</si>
  <si>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</si>
  <si>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</si>
  <si>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</si>
  <si>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</si>
  <si>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</si>
  <si>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</si>
  <si>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</si>
  <si>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</si>
  <si>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</si>
  <si>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</si>
  <si>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</si>
  <si>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</si>
  <si>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</si>
  <si>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</si>
  <si>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</si>
  <si>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</si>
  <si>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</si>
  <si>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</si>
  <si>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</si>
  <si>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</si>
  <si>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</si>
  <si>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</si>
  <si>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</si>
  <si>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</si>
  <si>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</si>
  <si>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</si>
  <si>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</si>
  <si>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</si>
  <si>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</si>
  <si>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</si>
  <si>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</si>
  <si>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</si>
  <si>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</si>
  <si>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</si>
  <si>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</si>
  <si>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</si>
  <si>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</si>
  <si>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</si>
  <si>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</si>
  <si>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</si>
  <si>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</si>
  <si>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</si>
  <si>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</si>
  <si>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</si>
  <si>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</si>
  <si>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</si>
  <si>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</si>
  <si>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</si>
  <si>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</si>
  <si>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</si>
  <si>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</si>
  <si>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</si>
  <si>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</si>
  <si>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</si>
  <si>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</si>
  <si>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</si>
  <si>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</si>
  <si>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</si>
  <si>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</si>
  <si>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</si>
  <si>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</si>
  <si>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</si>
  <si>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</si>
  <si>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</si>
  <si>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</si>
  <si>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</si>
  <si>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</si>
  <si>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</si>
  <si>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</si>
  <si>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</si>
  <si>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</si>
  <si>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</si>
  <si>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</si>
  <si>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</si>
  <si>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</si>
  <si>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</si>
  <si>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</si>
  <si>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</si>
  <si>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</si>
  <si>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</si>
  <si>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</si>
  <si>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</si>
  <si>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</si>
  <si>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</si>
  <si>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</si>
  <si>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</si>
  <si>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</si>
  <si>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</si>
  <si>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</si>
  <si>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</si>
  <si>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</si>
  <si>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</si>
  <si>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</si>
  <si>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</si>
  <si>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</si>
  <si>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</si>
  <si>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</si>
  <si>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</si>
  <si>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</si>
  <si>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</si>
  <si>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</si>
  <si>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</si>
  <si>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</si>
  <si>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</si>
  <si>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</si>
  <si>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</si>
  <si>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</si>
  <si>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</si>
  <si>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</si>
  <si>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</si>
  <si>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</si>
  <si>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</si>
  <si>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</si>
  <si>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</si>
  <si>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</si>
  <si>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</si>
  <si>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</si>
  <si>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</si>
  <si>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</si>
  <si>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</si>
  <si>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</si>
  <si>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</si>
  <si>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</si>
  <si>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</si>
  <si>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</si>
  <si>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</si>
  <si>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</si>
  <si>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</si>
  <si>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</si>
  <si>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</si>
  <si>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</si>
  <si>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</si>
  <si>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</si>
  <si>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</si>
  <si>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</si>
  <si>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</si>
  <si>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</si>
  <si>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</si>
  <si>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</si>
  <si>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</si>
  <si>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</si>
  <si>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</si>
  <si>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</si>
  <si>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</si>
  <si>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</si>
  <si>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</si>
  <si>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</si>
  <si>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</si>
  <si>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</si>
  <si>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</si>
  <si>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</si>
  <si>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</si>
  <si>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</si>
  <si>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</si>
  <si>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</si>
  <si>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</si>
  <si>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</si>
  <si>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</si>
  <si>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</si>
  <si>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</si>
  <si>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</si>
  <si>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</si>
  <si>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</si>
  <si>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</si>
  <si>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</si>
  <si>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</si>
  <si>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</si>
  <si>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</si>
  <si>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</si>
  <si>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</si>
  <si>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</si>
  <si>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</si>
  <si>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</si>
  <si>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</si>
  <si>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</si>
  <si>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</si>
  <si>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</si>
  <si>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</si>
  <si>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</si>
  <si>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</si>
  <si>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</si>
  <si>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</si>
  <si>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</si>
  <si>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</si>
  <si>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</si>
  <si>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</si>
  <si>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</si>
  <si>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</si>
  <si>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</si>
  <si>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</si>
  <si>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</si>
  <si>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</si>
  <si>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</si>
  <si>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</si>
  <si>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</si>
  <si>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</si>
  <si>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</si>
  <si>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</si>
  <si>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</si>
  <si>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</si>
  <si>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</si>
  <si>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</si>
  <si>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</si>
  <si>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</si>
  <si>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</si>
  <si>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</si>
  <si>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</si>
  <si>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</si>
  <si>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</si>
  <si>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</si>
  <si>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</si>
  <si>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</si>
  <si>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</si>
  <si>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</si>
  <si>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</si>
  <si>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</si>
  <si>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</si>
  <si>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</si>
  <si>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</si>
  <si>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</si>
  <si>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</si>
  <si>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</si>
  <si>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</si>
  <si>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</si>
  <si>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</si>
  <si>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</si>
  <si>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</si>
  <si>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</si>
  <si>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</si>
  <si>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</si>
  <si>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</si>
  <si>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</si>
  <si>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</si>
  <si>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</si>
  <si>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</si>
  <si>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</si>
  <si>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</si>
  <si>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</si>
  <si>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</si>
  <si>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</si>
  <si>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</si>
  <si>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</si>
  <si>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</si>
  <si>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</si>
  <si>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</si>
  <si>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</si>
  <si>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</si>
  <si>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</si>
  <si>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</si>
  <si>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</si>
  <si>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</si>
  <si>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</si>
  <si>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</si>
  <si>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</si>
  <si>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</si>
  <si>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</si>
  <si>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</si>
  <si>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</si>
  <si>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</si>
  <si>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</si>
  <si>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</si>
  <si>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</si>
  <si>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</si>
  <si>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</si>
  <si>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</si>
  <si>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</si>
  <si>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</si>
  <si>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</si>
  <si>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</si>
  <si>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</si>
  <si>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</si>
  <si>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</si>
  <si>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</si>
  <si>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</si>
  <si>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</si>
  <si>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</si>
  <si>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</si>
  <si>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</si>
  <si>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</si>
  <si>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</si>
  <si>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</si>
  <si>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</si>
  <si>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</si>
  <si>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</si>
  <si>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</si>
  <si>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</si>
  <si>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</si>
  <si>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</si>
  <si>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</si>
  <si>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</si>
  <si>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</si>
  <si>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</si>
  <si>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</si>
  <si>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</si>
  <si>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</si>
  <si>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</si>
  <si>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</si>
  <si>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</si>
  <si>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</si>
  <si>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</si>
  <si>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</si>
  <si>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</si>
  <si>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</si>
  <si>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</si>
  <si>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</si>
  <si>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</si>
  <si>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</si>
  <si>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</si>
  <si>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</si>
  <si>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</si>
  <si>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</si>
  <si>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</si>
  <si>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</si>
  <si>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</si>
  <si>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</si>
  <si>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</si>
  <si>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</si>
  <si>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</si>
  <si>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</si>
  <si>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</si>
  <si>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</si>
  <si>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</si>
  <si>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</si>
  <si>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</si>
  <si>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</si>
  <si>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</si>
  <si>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</si>
  <si>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</si>
  <si>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</si>
  <si>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</si>
  <si>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</si>
  <si>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</si>
  <si>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</si>
  <si>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</si>
  <si>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</si>
  <si>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</si>
  <si>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</si>
  <si>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</si>
  <si>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</si>
  <si>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</si>
  <si>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</si>
  <si>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</si>
  <si>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</si>
  <si>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</si>
  <si>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</si>
  <si>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</si>
  <si>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</si>
  <si>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</si>
  <si>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</si>
  <si>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</si>
  <si>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</si>
  <si>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</si>
  <si>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</si>
  <si>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</si>
  <si>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</si>
  <si>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</si>
  <si>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</si>
  <si>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</si>
  <si>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</si>
  <si>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</si>
  <si>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</si>
  <si>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</si>
  <si>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</si>
  <si>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</si>
  <si>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</si>
  <si>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</si>
  <si>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</si>
  <si>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</si>
  <si>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</si>
  <si>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</si>
  <si>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</si>
  <si>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</si>
  <si>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</si>
  <si>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</si>
  <si>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</si>
  <si>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</si>
  <si>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</si>
  <si>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</si>
  <si>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</si>
  <si>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</si>
  <si>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</si>
  <si>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</si>
  <si>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</si>
  <si>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</si>
  <si>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</si>
  <si>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</si>
  <si>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</si>
  <si>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</si>
  <si>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</si>
  <si>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</si>
  <si>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</si>
  <si>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</si>
  <si>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</si>
  <si>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</si>
  <si>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</si>
  <si>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</si>
  <si>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</si>
  <si>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</si>
  <si>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</si>
  <si>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</si>
  <si>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</si>
  <si>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</si>
  <si>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</si>
  <si>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</si>
  <si>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</si>
  <si>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</si>
  <si>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</si>
  <si>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</si>
  <si>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</si>
  <si>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</si>
  <si>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</si>
  <si>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</si>
  <si>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</si>
  <si>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</si>
  <si>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</si>
  <si>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</si>
  <si>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</si>
  <si>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</si>
  <si>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</si>
  <si>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</si>
  <si>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</si>
  <si>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</si>
  <si>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</si>
  <si>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</si>
  <si>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</si>
  <si>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</si>
  <si>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</si>
  <si>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</si>
  <si>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</si>
  <si>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</si>
  <si>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</si>
  <si>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</si>
  <si>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</si>
  <si>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</si>
  <si>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</si>
  <si>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</si>
  <si>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</si>
  <si>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</si>
  <si>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</si>
  <si>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</si>
  <si>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</si>
  <si>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</si>
  <si>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</si>
  <si>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</si>
  <si>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</si>
  <si>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</si>
  <si>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</si>
  <si>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</si>
  <si>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</si>
  <si>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</si>
  <si>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</si>
  <si>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</si>
  <si>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</si>
  <si>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</si>
  <si>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</si>
  <si>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</si>
  <si>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</si>
  <si>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</si>
  <si>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</si>
  <si>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</si>
  <si>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</si>
  <si>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</si>
  <si>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</si>
  <si>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</si>
  <si>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</si>
  <si>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</si>
  <si>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</si>
  <si>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</si>
  <si>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</si>
  <si>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</si>
  <si>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</si>
  <si>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</si>
  <si>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</si>
  <si>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</si>
  <si>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</si>
  <si>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</si>
  <si>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</si>
  <si>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</si>
  <si>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</si>
  <si>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</si>
  <si>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</si>
  <si>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</si>
  <si>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</si>
  <si>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</si>
  <si>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</si>
  <si>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</si>
  <si>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</si>
  <si>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</si>
  <si>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</si>
  <si>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</si>
  <si>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</si>
  <si>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</si>
  <si>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</si>
  <si>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</si>
  <si>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</si>
  <si>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</si>
  <si>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</si>
  <si>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</si>
  <si>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</si>
  <si>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</si>
  <si>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</si>
  <si>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</si>
  <si>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</si>
  <si>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</si>
  <si>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</si>
  <si>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</si>
  <si>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</si>
  <si>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</si>
  <si>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</si>
  <si>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</si>
  <si>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</si>
  <si>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</si>
  <si>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</si>
  <si>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</si>
  <si>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</si>
  <si>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</si>
  <si>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</si>
  <si>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</si>
  <si>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</si>
  <si>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</si>
  <si>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</si>
  <si>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</si>
  <si>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</si>
  <si>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</si>
  <si>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</si>
  <si>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</si>
  <si>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</si>
  <si>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</si>
  <si>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</si>
  <si>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</si>
  <si>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</si>
  <si>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</si>
  <si>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</si>
  <si>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</si>
  <si>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</si>
  <si>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</si>
  <si>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</si>
  <si>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</si>
  <si>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</si>
  <si>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</si>
  <si>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</si>
  <si>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</si>
  <si>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</si>
  <si>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</si>
  <si>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</si>
  <si>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</si>
  <si>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</si>
  <si>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</si>
  <si>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</si>
  <si>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</si>
  <si>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</si>
  <si>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</si>
  <si>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</si>
  <si>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</si>
  <si>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</si>
  <si>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</si>
  <si>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</si>
  <si>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</si>
  <si>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</si>
  <si>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</si>
  <si>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</si>
  <si>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</si>
  <si>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</si>
  <si>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</si>
  <si>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</si>
  <si>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</si>
  <si>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</si>
  <si>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</si>
  <si>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</si>
  <si>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</si>
  <si>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</si>
  <si>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</si>
  <si>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</si>
  <si>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</si>
  <si>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</si>
  <si>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</si>
  <si>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</si>
  <si>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</si>
  <si>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</si>
  <si>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</si>
  <si>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</si>
  <si>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</si>
  <si>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</si>
  <si>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</si>
  <si>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</si>
  <si>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</si>
  <si>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</si>
  <si>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</si>
  <si>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</si>
  <si>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</si>
  <si>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</si>
  <si>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</si>
  <si>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</si>
  <si>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</si>
  <si>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</si>
  <si>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</si>
  <si>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</si>
  <si>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</si>
  <si>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</si>
  <si>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</si>
  <si>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</si>
  <si>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</si>
  <si>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</si>
  <si>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</si>
  <si>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</si>
  <si>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</si>
  <si>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</si>
  <si>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</si>
  <si>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</si>
  <si>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</si>
  <si>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</si>
  <si>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</si>
  <si>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</si>
  <si>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</si>
  <si>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</si>
  <si>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</si>
  <si>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</si>
  <si>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</si>
  <si>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</si>
  <si>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</si>
  <si>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</si>
  <si>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</si>
  <si>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</si>
  <si>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</si>
  <si>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</si>
  <si>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</si>
  <si>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</si>
  <si>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</si>
  <si>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</si>
  <si>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</si>
  <si>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</si>
  <si>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</si>
  <si>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</si>
  <si>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</si>
  <si>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</si>
  <si>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</si>
  <si>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</si>
  <si>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</si>
  <si>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</si>
  <si>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</si>
  <si>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</si>
  <si>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</si>
  <si>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</si>
  <si>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</si>
  <si>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</si>
  <si>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</si>
  <si>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</si>
  <si>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</si>
  <si>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</si>
  <si>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</si>
  <si>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</si>
  <si>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</si>
  <si>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</si>
  <si>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</si>
  <si>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</si>
  <si>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</si>
  <si>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</si>
  <si>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</si>
  <si>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</si>
  <si>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</si>
  <si>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</si>
  <si>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</si>
  <si>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</si>
  <si>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</si>
  <si>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</si>
  <si>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</si>
  <si>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</si>
  <si>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</si>
  <si>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</si>
  <si>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</si>
  <si>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</si>
  <si>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</si>
  <si>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</si>
  <si>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</si>
  <si>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</si>
  <si>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</si>
  <si>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</si>
  <si>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</si>
  <si>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</si>
  <si>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</si>
  <si>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</si>
  <si>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</si>
  <si>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</si>
  <si>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</si>
  <si>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</si>
  <si>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</si>
  <si>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</si>
  <si>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</si>
  <si>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</si>
  <si>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</si>
  <si>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</si>
  <si>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</si>
  <si>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</si>
  <si>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</si>
  <si>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</si>
  <si>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</si>
  <si>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</si>
  <si>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</si>
  <si>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</si>
  <si>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</si>
  <si>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</si>
  <si>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</si>
  <si>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</si>
  <si>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</si>
  <si>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</si>
  <si>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</si>
  <si>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</si>
  <si>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</si>
  <si>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</si>
  <si>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</si>
  <si>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</si>
  <si>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</si>
  <si>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</si>
  <si>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</si>
  <si>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</si>
  <si>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</si>
  <si>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</si>
  <si>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</si>
  <si>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</si>
  <si>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</si>
  <si>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</si>
  <si>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</si>
  <si>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</si>
  <si>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</si>
  <si>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</si>
  <si>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</si>
  <si>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</si>
  <si>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</si>
  <si>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</si>
  <si>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</si>
  <si>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</si>
  <si>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</si>
  <si>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</si>
  <si>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</si>
  <si>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</si>
  <si>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</si>
  <si>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</si>
  <si>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</si>
  <si>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</si>
  <si>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</si>
  <si>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</si>
  <si>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</si>
  <si>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</si>
  <si>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</si>
  <si>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</si>
  <si>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</si>
  <si>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</si>
  <si>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</si>
  <si>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</si>
  <si>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</si>
  <si>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</si>
  <si>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</si>
  <si>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</si>
  <si>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</si>
  <si>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</si>
  <si>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</si>
  <si>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</si>
  <si>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</si>
  <si>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</si>
  <si>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</si>
  <si>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</si>
  <si>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</si>
  <si>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</si>
  <si>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</si>
  <si>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</si>
  <si>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</si>
  <si>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</si>
  <si>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</si>
  <si>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</si>
  <si>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</si>
  <si>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</si>
  <si>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</si>
  <si>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</si>
  <si>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</si>
  <si>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</si>
  <si>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</si>
  <si>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</si>
  <si>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</si>
  <si>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</si>
  <si>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</si>
  <si>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</si>
  <si>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</si>
  <si>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</si>
  <si>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</si>
  <si>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</si>
  <si>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</si>
  <si>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</si>
  <si>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</si>
  <si>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</si>
  <si>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</si>
  <si>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</si>
  <si>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</si>
  <si>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</si>
  <si>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</si>
  <si>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</si>
  <si>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</si>
  <si>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</si>
  <si>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</si>
  <si>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</si>
  <si>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</si>
  <si>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</si>
  <si>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</si>
  <si>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</si>
  <si>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</si>
  <si>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</si>
  <si>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</si>
  <si>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</si>
  <si>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</si>
  <si>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</si>
  <si>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</si>
  <si>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</si>
  <si>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</si>
  <si>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</si>
  <si>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</si>
  <si>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</si>
  <si>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</si>
  <si>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</si>
  <si>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</si>
  <si>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</si>
  <si>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</si>
  <si>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</si>
  <si>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</si>
  <si>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</si>
  <si>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</si>
  <si>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</si>
  <si>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</si>
  <si>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</si>
  <si>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Cerotto d'Oro 2017</t>
  </si>
  <si>
    <t>Silvya Sainz</t>
  </si>
  <si>
    <t>Gynger Lynx</t>
  </si>
  <si>
    <t>Eva Hengher</t>
  </si>
  <si>
    <t>Roberta Gemmal</t>
  </si>
  <si>
    <t>Christy Canyon</t>
  </si>
  <si>
    <t>Campione</t>
  </si>
  <si>
    <t>Gliglian Foster</t>
  </si>
  <si>
    <t>Allie Sin</t>
  </si>
  <si>
    <t>Tasha Sky</t>
  </si>
  <si>
    <t>Lady Godiv</t>
  </si>
  <si>
    <t>Falling Starlets</t>
  </si>
  <si>
    <t>Fabio Morgillo</t>
  </si>
  <si>
    <t>Flatulence Bringer</t>
  </si>
  <si>
    <t>Tobaro's Sunshines</t>
  </si>
  <si>
    <t>Da Roman Gladiatr</t>
  </si>
  <si>
    <t>Warpstone Runners</t>
  </si>
  <si>
    <t>Naggarond Bay Buccaneers</t>
  </si>
  <si>
    <t>Malelande Stealerz</t>
  </si>
  <si>
    <t>Pro-karioti</t>
  </si>
  <si>
    <t>Karaz-a-Karak Shiny Diamonds</t>
  </si>
  <si>
    <t>Cavoretto Colts</t>
  </si>
  <si>
    <t>White Moon's Runners</t>
  </si>
  <si>
    <t>Hippieville Vegetarians</t>
  </si>
  <si>
    <t>Dinamo Kislev</t>
  </si>
  <si>
    <t>Tand Keip Tost</t>
  </si>
  <si>
    <t>Drachenfels Slayers</t>
  </si>
  <si>
    <t>Bone Breakers</t>
  </si>
  <si>
    <t>All You Can Hit</t>
  </si>
  <si>
    <t>Warp-lightings Bolts</t>
  </si>
  <si>
    <t>Bora Bora Bartenders</t>
  </si>
  <si>
    <t>MULTA 20k</t>
  </si>
  <si>
    <t>pittura ok</t>
  </si>
  <si>
    <t>Quarti di Finale 2017</t>
  </si>
  <si>
    <t>Semifinale 2017</t>
  </si>
  <si>
    <t>Finale 3-4° posto 2017</t>
  </si>
  <si>
    <t>giocata alla "DAP Arena"</t>
  </si>
  <si>
    <t>Ottiene ongoing sporsonship</t>
  </si>
  <si>
    <t>tiro errori costosi ok</t>
  </si>
  <si>
    <t>tiro errori costosi -20k</t>
  </si>
  <si>
    <t>Quarti di Finale 2018</t>
  </si>
  <si>
    <t>Semifinale 2018</t>
  </si>
  <si>
    <t>Finale 3-4° posto 2018, Stadio: sotteranei malconci</t>
  </si>
  <si>
    <t>premio Cabal Vision: +20k</t>
  </si>
  <si>
    <t>errori costosi ok. Richiamo ufficiale e panalità 1/2 incasso per aver usato n.11 MNG (sconterà 2 giornate di MNG)</t>
  </si>
  <si>
    <t>errori costosi -10k</t>
  </si>
  <si>
    <t>premio Cabal Vision: +20k, tiro errori costosi ok</t>
  </si>
  <si>
    <t>Tracy Lordz</t>
  </si>
  <si>
    <t>premio cabal 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</si>
</sst>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3">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9"/>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6"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6"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7"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1" val="23"/>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35" val="23"/>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2" val="0"/>
</file>

<file path=xl/ctrlProps/ctrlProp41.xml><?xml version="1.0" encoding="utf-8"?>
<formControlPr xmlns="http://schemas.microsoft.com/office/spreadsheetml/2009/9/main" objectType="Drop" dropLines="20" dropStyle="combo" dx="16" fmlaLink="$AL$5" fmlaRange="$AS$32:$AS$87" noThreeD="1" sel="23" val="11"/>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6"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4" val="0"/>
</file>

<file path=xl/ctrlProps/ctrlProp54.xml><?xml version="1.0" encoding="utf-8"?>
<formControlPr xmlns="http://schemas.microsoft.com/office/spreadsheetml/2009/9/main" objectType="Drop" dropLines="20" dropStyle="combo" dx="16" fmlaLink="AM6" fmlaRange="$AS$32:$AS$87" noThreeD="1" sel="5" val="0"/>
</file>

<file path=xl/ctrlProps/ctrlProp55.xml><?xml version="1.0" encoding="utf-8"?>
<formControlPr xmlns="http://schemas.microsoft.com/office/spreadsheetml/2009/9/main" objectType="Drop" dropLines="20" dropStyle="combo" dx="16" fmlaLink="AM5" fmlaRange="$AS$32:$AS$87" noThreeD="1" sel="39" val="25"/>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3" val="0"/>
</file>

<file path=xl/ctrlProps/ctrlProp60.xml><?xml version="1.0" encoding="utf-8"?>
<formControlPr xmlns="http://schemas.microsoft.com/office/spreadsheetml/2009/9/main" objectType="Drop" dropLines="20" dropStyle="combo" dx="16" fmlaLink="AN14" fmlaRange="$AS$32:$AS$87" noThreeD="1" sel="18"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23" val="4"/>
</file>

<file path=xl/ctrlProps/ctrlProp68.xml><?xml version="1.0" encoding="utf-8"?>
<formControlPr xmlns="http://schemas.microsoft.com/office/spreadsheetml/2009/9/main" objectType="Drop" dropLines="20" dropStyle="combo" dx="16" fmlaLink="AN6" fmlaRange="$AS$32:$AS$87" noThreeD="1" sel="23" val="8"/>
</file>

<file path=xl/ctrlProps/ctrlProp69.xml><?xml version="1.0" encoding="utf-8"?>
<formControlPr xmlns="http://schemas.microsoft.com/office/spreadsheetml/2009/9/main" objectType="Drop" dropLines="20" dropStyle="combo" dx="16" fmlaLink="AN5" fmlaRange="$AS$32:$AS$87" noThreeD="1" sel="2" val="0"/>
</file>

<file path=xl/ctrlProps/ctrlProp7.xml><?xml version="1.0" encoding="utf-8"?>
<formControlPr xmlns="http://schemas.microsoft.com/office/spreadsheetml/2009/9/main" objectType="Drop" dropLines="22" dropStyle="combo" dx="16" fmlaLink="$AR$8" fmlaRange="$BV$1:$BV$22" noThreeD="1" sel="1"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26" val="15"/>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6" val="0"/>
</file>

<file path=xl/ctrlProps/ctrlProp82.xml><?xml version="1.0" encoding="utf-8"?>
<formControlPr xmlns="http://schemas.microsoft.com/office/spreadsheetml/2009/9/main" objectType="Drop" dropLines="20" dropStyle="combo" dx="16" fmlaLink="AO6" fmlaRange="$AS$32:$AS$87" noThreeD="1" sel="41" val="26"/>
</file>

<file path=xl/ctrlProps/ctrlProp83.xml><?xml version="1.0" encoding="utf-8"?>
<formControlPr xmlns="http://schemas.microsoft.com/office/spreadsheetml/2009/9/main" objectType="Drop" dropLines="20" dropStyle="combo" dx="16" fmlaLink="AO5" fmlaRange="$AS$32:$AS$87" noThreeD="1" sel="18"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I24" sqref="I24"/>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6" t="s">
        <v>638</v>
      </c>
      <c r="Q2" s="387"/>
      <c r="R2" s="387"/>
      <c r="S2" s="388"/>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3</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1087</v>
      </c>
      <c r="D3" s="281" t="str">
        <f t="shared" ref="D3:D18" si="1">IF(AR3&lt;=1,"",VLOOKUP(AR3,BU:BV,2,FALSE))</f>
        <v>Dark Elf Blitzer</v>
      </c>
      <c r="E3" s="8">
        <f t="shared" ref="E3:E18" si="2">IF(D3&lt;&gt;"",IF(Z3="Star",VLOOKUP(D3,$AZ:$BF,2,FALSE),VLOOKUP(D3,$AZ:$BF,2,FALSE)+P3+IF(AL3=2,1)+IF(AM3=2,1)+IF(AN3=2,1)+IF(AO3=2,1)+IF(AP3=2,1)+IF(AQ3=2,1)),"")</f>
        <v>7</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Block</v>
      </c>
      <c r="J3" s="249" t="str">
        <f>AD3&amp;AE3&amp;AF3&amp;AG3&amp;AH3&amp;AI3&amp;IF(AJ3&lt;&gt;"",IF(AD3&amp;AE3&amp;AF3&amp;AG3&amp;AH3&amp;AI3&lt;&gt;"",", ","")&amp;AJ3,"")</f>
        <v/>
      </c>
      <c r="K3" s="279" t="str">
        <f>IF(Z3="Star","n/a",IF(Z3&gt;=176,"6",IF(Z3&gt;=76,"5",IF(Z3&gt;=51,"4",IF(Z3&gt;=31,"3",IF(Z3&gt;=16,"2",IF(Z3&gt;=6,"1","")))))))</f>
        <v/>
      </c>
      <c r="L3" s="361"/>
      <c r="M3" s="362"/>
      <c r="N3" s="302"/>
      <c r="O3" s="302"/>
      <c r="P3" s="293"/>
      <c r="Q3" s="294"/>
      <c r="R3" s="295"/>
      <c r="S3" s="296"/>
      <c r="T3" s="367"/>
      <c r="U3" s="368"/>
      <c r="V3" s="367"/>
      <c r="W3" s="368"/>
      <c r="X3" s="369"/>
      <c r="Y3" s="370">
        <v>1</v>
      </c>
      <c r="Z3" s="186">
        <f t="shared" ref="Z3:Z18" si="7">IF(LEFT(D3,1)="*","Star",T3*2+U3*1+V3*3+W3*2+Y3*5+AC3)</f>
        <v>5</v>
      </c>
      <c r="AA3" s="114">
        <f t="shared" ref="AA3:AA18" si="8">IF(D3&lt;&gt;"",(AB3+V33+W33+X33+Y33+Z33+AA33)*1000+VLOOKUP(D3,AZ:BF,7,FALSE),0)</f>
        <v>100000</v>
      </c>
      <c r="AB3" s="291"/>
      <c r="AC3" s="306"/>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1</v>
      </c>
      <c r="AM3" s="250">
        <v>1</v>
      </c>
      <c r="AN3" s="250">
        <v>1</v>
      </c>
      <c r="AO3" s="250">
        <v>1</v>
      </c>
      <c r="AP3" s="250">
        <v>1</v>
      </c>
      <c r="AQ3" s="250">
        <v>1</v>
      </c>
      <c r="AR3" s="35">
        <v>5</v>
      </c>
      <c r="AS3" s="30">
        <f t="shared" ref="AS3:AS18" si="15">VLOOKUP(D3,$AZ:$BF,2,FALSE)</f>
        <v>7</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100000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1088</v>
      </c>
      <c r="D4" s="281" t="str">
        <f t="shared" si="1"/>
        <v>Dark Elf Blitzer</v>
      </c>
      <c r="E4" s="8">
        <f t="shared" si="2"/>
        <v>7</v>
      </c>
      <c r="F4" s="9">
        <f t="shared" si="3"/>
        <v>3</v>
      </c>
      <c r="G4" s="10">
        <f t="shared" si="4"/>
        <v>4</v>
      </c>
      <c r="H4" s="11">
        <f t="shared" si="5"/>
        <v>8</v>
      </c>
      <c r="I4" s="185" t="str">
        <f t="shared" si="6"/>
        <v>Block</v>
      </c>
      <c r="J4" s="249" t="str">
        <f t="shared" ref="J4:J18" si="22">AD4&amp;AE4&amp;AF4&amp;AG4&amp;AH4&amp;AI4&amp;IF(AJ4&lt;&gt;"",", "&amp;AJ4,"")</f>
        <v/>
      </c>
      <c r="K4" s="279" t="str">
        <f>IF(Z4="Star","n/a",IF(Z4&gt;=176,"6",IF(Z4&gt;=76,"5",IF(Z4&gt;=51,"4",IF(Z4&gt;=31,"3",IF(Z4&gt;=16,"2",IF(Z4&gt;=6,"1","")))))))</f>
        <v/>
      </c>
      <c r="L4" s="361"/>
      <c r="M4" s="362"/>
      <c r="N4" s="303"/>
      <c r="O4" s="303"/>
      <c r="P4" s="297"/>
      <c r="Q4" s="298"/>
      <c r="R4" s="299"/>
      <c r="S4" s="300"/>
      <c r="T4" s="371"/>
      <c r="U4" s="372"/>
      <c r="V4" s="371"/>
      <c r="W4" s="372"/>
      <c r="X4" s="373"/>
      <c r="Y4" s="374"/>
      <c r="Z4" s="186">
        <f t="shared" si="7"/>
        <v>0</v>
      </c>
      <c r="AA4" s="114">
        <f t="shared" si="8"/>
        <v>100000</v>
      </c>
      <c r="AB4" s="291"/>
      <c r="AC4" s="292"/>
      <c r="AD4" s="253" t="str">
        <f t="shared" si="9"/>
        <v/>
      </c>
      <c r="AE4" s="253" t="str">
        <f t="shared" si="10"/>
        <v/>
      </c>
      <c r="AF4" s="253" t="str">
        <f t="shared" si="11"/>
        <v/>
      </c>
      <c r="AG4" s="253" t="str">
        <f t="shared" si="12"/>
        <v/>
      </c>
      <c r="AH4" s="253" t="str">
        <f t="shared" si="13"/>
        <v/>
      </c>
      <c r="AI4" s="253" t="str">
        <f t="shared" si="14"/>
        <v/>
      </c>
      <c r="AJ4" s="307"/>
      <c r="AK4" s="205"/>
      <c r="AL4" s="250">
        <v>1</v>
      </c>
      <c r="AM4" s="250">
        <v>1</v>
      </c>
      <c r="AN4" s="250">
        <v>1</v>
      </c>
      <c r="AO4" s="250">
        <v>1</v>
      </c>
      <c r="AP4" s="250">
        <v>1</v>
      </c>
      <c r="AQ4" s="250">
        <v>1</v>
      </c>
      <c r="AR4" s="35">
        <v>5</v>
      </c>
      <c r="AS4" s="30">
        <f t="shared" si="15"/>
        <v>7</v>
      </c>
      <c r="AT4" s="30">
        <f t="shared" si="16"/>
        <v>3</v>
      </c>
      <c r="AU4" s="30">
        <f t="shared" si="17"/>
        <v>4</v>
      </c>
      <c r="AV4" s="30">
        <f t="shared" si="18"/>
        <v>8</v>
      </c>
      <c r="AW4" s="191">
        <f t="shared" si="19"/>
        <v>100000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1081</v>
      </c>
      <c r="D5" s="281" t="str">
        <f t="shared" si="1"/>
        <v>Dark Elf Blitzer</v>
      </c>
      <c r="E5" s="8">
        <f t="shared" si="2"/>
        <v>8</v>
      </c>
      <c r="F5" s="9">
        <f t="shared" si="3"/>
        <v>3</v>
      </c>
      <c r="G5" s="10">
        <f t="shared" si="4"/>
        <v>4</v>
      </c>
      <c r="H5" s="11">
        <f t="shared" si="5"/>
        <v>8</v>
      </c>
      <c r="I5" s="185" t="str">
        <f t="shared" si="6"/>
        <v>Block</v>
      </c>
      <c r="J5" s="249" t="str">
        <f t="shared" si="22"/>
        <v>Dodge, Guard,  +MA , Tackle</v>
      </c>
      <c r="K5" s="279" t="str">
        <f t="shared" ref="K5:K18" si="25">IF(Z5="Star","n/a",IF(Z5&gt;=176,"6",IF(Z5&gt;=76,"5",IF(Z5&gt;=51,"4",IF(Z5&gt;=31,"3",IF(Z5&gt;=16,"2",IF(Z5&gt;=6,"1","")))))))</f>
        <v>4</v>
      </c>
      <c r="L5" s="361">
        <v>3</v>
      </c>
      <c r="M5" s="362"/>
      <c r="N5" s="303"/>
      <c r="O5" s="303"/>
      <c r="P5" s="297"/>
      <c r="Q5" s="298"/>
      <c r="R5" s="299"/>
      <c r="S5" s="300"/>
      <c r="T5" s="371"/>
      <c r="U5" s="372"/>
      <c r="V5" s="371">
        <v>6</v>
      </c>
      <c r="W5" s="372">
        <v>6</v>
      </c>
      <c r="X5" s="373"/>
      <c r="Y5" s="374">
        <v>5</v>
      </c>
      <c r="Z5" s="186">
        <f t="shared" si="7"/>
        <v>55</v>
      </c>
      <c r="AA5" s="114">
        <f t="shared" si="8"/>
        <v>200000</v>
      </c>
      <c r="AB5" s="291"/>
      <c r="AC5" s="292"/>
      <c r="AD5" s="253" t="str">
        <f t="shared" si="9"/>
        <v>Dodge</v>
      </c>
      <c r="AE5" s="253" t="str">
        <f t="shared" si="10"/>
        <v>, Guard</v>
      </c>
      <c r="AF5" s="253" t="str">
        <f t="shared" si="11"/>
        <v xml:space="preserve">,  +MA </v>
      </c>
      <c r="AG5" s="253" t="str">
        <f t="shared" si="12"/>
        <v>, Tackle</v>
      </c>
      <c r="AH5" s="253" t="str">
        <f t="shared" si="13"/>
        <v/>
      </c>
      <c r="AI5" s="253" t="str">
        <f t="shared" si="14"/>
        <v/>
      </c>
      <c r="AJ5" s="307"/>
      <c r="AK5" s="205"/>
      <c r="AL5" s="250">
        <v>23</v>
      </c>
      <c r="AM5" s="250">
        <v>39</v>
      </c>
      <c r="AN5" s="250">
        <v>2</v>
      </c>
      <c r="AO5" s="250">
        <v>18</v>
      </c>
      <c r="AP5" s="250">
        <v>1</v>
      </c>
      <c r="AQ5" s="250">
        <v>1</v>
      </c>
      <c r="AR5" s="35">
        <v>5</v>
      </c>
      <c r="AS5" s="30">
        <f t="shared" si="15"/>
        <v>7</v>
      </c>
      <c r="AT5" s="30">
        <f t="shared" si="16"/>
        <v>3</v>
      </c>
      <c r="AU5" s="30">
        <f t="shared" si="17"/>
        <v>4</v>
      </c>
      <c r="AV5" s="30">
        <f t="shared" si="18"/>
        <v>8</v>
      </c>
      <c r="AW5" s="191">
        <f t="shared" si="19"/>
        <v>200000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1082</v>
      </c>
      <c r="D6" s="281" t="str">
        <f t="shared" si="1"/>
        <v>Dark Elf Blitzer</v>
      </c>
      <c r="E6" s="8">
        <f t="shared" si="2"/>
        <v>8</v>
      </c>
      <c r="F6" s="9">
        <f t="shared" si="3"/>
        <v>4</v>
      </c>
      <c r="G6" s="10">
        <f t="shared" si="4"/>
        <v>4</v>
      </c>
      <c r="H6" s="11">
        <f t="shared" si="5"/>
        <v>8</v>
      </c>
      <c r="I6" s="185" t="str">
        <f t="shared" si="6"/>
        <v>Block</v>
      </c>
      <c r="J6" s="249" t="str">
        <f t="shared" si="22"/>
        <v xml:space="preserve"> +MA ,  +ST , Dodge, Mighty Blow</v>
      </c>
      <c r="K6" s="279" t="str">
        <f t="shared" si="25"/>
        <v>4</v>
      </c>
      <c r="L6" s="361">
        <v>3</v>
      </c>
      <c r="M6" s="362"/>
      <c r="N6" s="303"/>
      <c r="O6" s="303"/>
      <c r="P6" s="297"/>
      <c r="Q6" s="298"/>
      <c r="R6" s="299"/>
      <c r="S6" s="300"/>
      <c r="T6" s="371"/>
      <c r="U6" s="372"/>
      <c r="V6" s="371">
        <v>13</v>
      </c>
      <c r="W6" s="372">
        <v>2</v>
      </c>
      <c r="X6" s="373"/>
      <c r="Y6" s="374">
        <v>5</v>
      </c>
      <c r="Z6" s="186">
        <f t="shared" si="7"/>
        <v>68</v>
      </c>
      <c r="AA6" s="114">
        <f t="shared" si="8"/>
        <v>230000</v>
      </c>
      <c r="AB6" s="291"/>
      <c r="AC6" s="292"/>
      <c r="AD6" s="253" t="str">
        <f t="shared" si="9"/>
        <v xml:space="preserve"> +MA </v>
      </c>
      <c r="AE6" s="253" t="str">
        <f t="shared" si="10"/>
        <v xml:space="preserve">,  +ST </v>
      </c>
      <c r="AF6" s="253" t="str">
        <f t="shared" si="11"/>
        <v>, Dodge</v>
      </c>
      <c r="AG6" s="253" t="str">
        <f t="shared" si="12"/>
        <v>, Mighty Blow</v>
      </c>
      <c r="AH6" s="253" t="str">
        <f t="shared" si="13"/>
        <v/>
      </c>
      <c r="AI6" s="253" t="str">
        <f t="shared" si="14"/>
        <v/>
      </c>
      <c r="AJ6" s="307"/>
      <c r="AK6" s="205"/>
      <c r="AL6" s="250">
        <v>2</v>
      </c>
      <c r="AM6" s="250">
        <v>5</v>
      </c>
      <c r="AN6" s="250">
        <v>23</v>
      </c>
      <c r="AO6" s="250">
        <v>41</v>
      </c>
      <c r="AP6" s="250">
        <v>1</v>
      </c>
      <c r="AQ6" s="250">
        <v>1</v>
      </c>
      <c r="AR6" s="35">
        <v>5</v>
      </c>
      <c r="AS6" s="30">
        <f t="shared" si="15"/>
        <v>7</v>
      </c>
      <c r="AT6" s="30">
        <f t="shared" si="16"/>
        <v>3</v>
      </c>
      <c r="AU6" s="30">
        <f t="shared" si="17"/>
        <v>4</v>
      </c>
      <c r="AV6" s="30">
        <f t="shared" si="18"/>
        <v>8</v>
      </c>
      <c r="AW6" s="191">
        <f t="shared" si="19"/>
        <v>230000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1083</v>
      </c>
      <c r="D7" s="281" t="str">
        <f t="shared" si="1"/>
        <v>Dark Elf Runner</v>
      </c>
      <c r="E7" s="8">
        <f t="shared" si="2"/>
        <v>7</v>
      </c>
      <c r="F7" s="9">
        <f t="shared" si="3"/>
        <v>3</v>
      </c>
      <c r="G7" s="10">
        <f t="shared" si="4"/>
        <v>5</v>
      </c>
      <c r="H7" s="11">
        <f t="shared" si="5"/>
        <v>7</v>
      </c>
      <c r="I7" s="185" t="str">
        <f t="shared" si="6"/>
        <v>Dump-off</v>
      </c>
      <c r="J7" s="249" t="str">
        <f t="shared" si="22"/>
        <v>Pass,  +AG , Dodge, Block, Campione</v>
      </c>
      <c r="K7" s="279" t="str">
        <f t="shared" si="25"/>
        <v>4</v>
      </c>
      <c r="L7" s="361">
        <v>3</v>
      </c>
      <c r="M7" s="362"/>
      <c r="N7" s="303"/>
      <c r="O7" s="303"/>
      <c r="P7" s="297"/>
      <c r="Q7" s="298"/>
      <c r="R7" s="299"/>
      <c r="S7" s="300"/>
      <c r="T7" s="371"/>
      <c r="U7" s="372">
        <v>36</v>
      </c>
      <c r="V7" s="371">
        <v>2</v>
      </c>
      <c r="W7" s="372"/>
      <c r="X7" s="373"/>
      <c r="Y7" s="374">
        <v>3</v>
      </c>
      <c r="Z7" s="186">
        <f t="shared" si="7"/>
        <v>57</v>
      </c>
      <c r="AA7" s="114">
        <f t="shared" si="8"/>
        <v>180000</v>
      </c>
      <c r="AB7" s="291"/>
      <c r="AC7" s="292"/>
      <c r="AD7" s="253" t="str">
        <f t="shared" si="9"/>
        <v>Pass</v>
      </c>
      <c r="AE7" s="253" t="str">
        <f t="shared" si="10"/>
        <v xml:space="preserve">,  +AG </v>
      </c>
      <c r="AF7" s="253" t="str">
        <f t="shared" si="11"/>
        <v>, Dodge</v>
      </c>
      <c r="AG7" s="253" t="str">
        <f t="shared" si="12"/>
        <v>, Block</v>
      </c>
      <c r="AH7" s="253" t="str">
        <f t="shared" si="13"/>
        <v/>
      </c>
      <c r="AI7" s="253" t="str">
        <f t="shared" si="14"/>
        <v/>
      </c>
      <c r="AJ7" s="307" t="s">
        <v>1086</v>
      </c>
      <c r="AK7" s="205"/>
      <c r="AL7" s="250">
        <v>35</v>
      </c>
      <c r="AM7" s="250">
        <v>4</v>
      </c>
      <c r="AN7" s="250">
        <v>23</v>
      </c>
      <c r="AO7" s="250">
        <v>6</v>
      </c>
      <c r="AP7" s="250">
        <v>1</v>
      </c>
      <c r="AQ7" s="250">
        <v>1</v>
      </c>
      <c r="AR7" s="35">
        <v>3</v>
      </c>
      <c r="AS7" s="30">
        <f t="shared" si="15"/>
        <v>7</v>
      </c>
      <c r="AT7" s="30">
        <f t="shared" si="16"/>
        <v>3</v>
      </c>
      <c r="AU7" s="30">
        <f t="shared" si="17"/>
        <v>4</v>
      </c>
      <c r="AV7" s="30">
        <f t="shared" si="18"/>
        <v>7</v>
      </c>
      <c r="AW7" s="191">
        <f t="shared" si="19"/>
        <v>180000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c r="D8" s="281" t="str">
        <f t="shared" si="1"/>
        <v/>
      </c>
      <c r="E8" s="8" t="str">
        <f t="shared" si="2"/>
        <v/>
      </c>
      <c r="F8" s="9" t="str">
        <f t="shared" si="3"/>
        <v/>
      </c>
      <c r="G8" s="10" t="str">
        <f t="shared" si="4"/>
        <v/>
      </c>
      <c r="H8" s="11" t="str">
        <f t="shared" si="5"/>
        <v/>
      </c>
      <c r="I8" s="185" t="str">
        <f t="shared" si="6"/>
        <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1</v>
      </c>
      <c r="AS8" s="30" t="e">
        <f t="shared" si="15"/>
        <v>#N/A</v>
      </c>
      <c r="AT8" s="30" t="e">
        <f t="shared" si="16"/>
        <v>#N/A</v>
      </c>
      <c r="AU8" s="30" t="e">
        <f t="shared" si="17"/>
        <v>#N/A</v>
      </c>
      <c r="AV8" s="30" t="e">
        <f t="shared" si="18"/>
        <v>#N/A</v>
      </c>
      <c r="AW8" s="191">
        <f t="shared" si="19"/>
        <v>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1084</v>
      </c>
      <c r="D9" s="281" t="str">
        <f t="shared" si="1"/>
        <v>Dark Elf Lineman</v>
      </c>
      <c r="E9" s="8">
        <f t="shared" si="2"/>
        <v>6</v>
      </c>
      <c r="F9" s="9">
        <f t="shared" si="3"/>
        <v>3</v>
      </c>
      <c r="G9" s="10">
        <f t="shared" si="4"/>
        <v>4</v>
      </c>
      <c r="H9" s="11">
        <f t="shared" si="5"/>
        <v>8</v>
      </c>
      <c r="I9" s="185">
        <f t="shared" si="6"/>
        <v>0</v>
      </c>
      <c r="J9" s="249" t="str">
        <f t="shared" si="22"/>
        <v/>
      </c>
      <c r="K9" s="279" t="str">
        <f t="shared" si="25"/>
        <v/>
      </c>
      <c r="L9" s="361">
        <v>2</v>
      </c>
      <c r="M9" s="362"/>
      <c r="N9" s="303"/>
      <c r="O9" s="303"/>
      <c r="P9" s="297"/>
      <c r="Q9" s="298"/>
      <c r="R9" s="299"/>
      <c r="S9" s="300"/>
      <c r="T9" s="371"/>
      <c r="U9" s="372"/>
      <c r="V9" s="371"/>
      <c r="W9" s="372"/>
      <c r="X9" s="373"/>
      <c r="Y9" s="374"/>
      <c r="Z9" s="186">
        <f t="shared" si="7"/>
        <v>0</v>
      </c>
      <c r="AA9" s="114">
        <f t="shared" si="8"/>
        <v>70000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4</v>
      </c>
      <c r="AV9" s="30">
        <f t="shared" si="18"/>
        <v>8</v>
      </c>
      <c r="AW9" s="191">
        <f t="shared" si="19"/>
        <v>70000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1085</v>
      </c>
      <c r="D10" s="281" t="str">
        <f t="shared" si="1"/>
        <v>Dark Elf Lineman</v>
      </c>
      <c r="E10" s="8">
        <f t="shared" si="2"/>
        <v>6</v>
      </c>
      <c r="F10" s="9">
        <f t="shared" si="3"/>
        <v>3</v>
      </c>
      <c r="G10" s="10">
        <f t="shared" si="4"/>
        <v>4</v>
      </c>
      <c r="H10" s="11">
        <f t="shared" si="5"/>
        <v>8</v>
      </c>
      <c r="I10" s="185">
        <f t="shared" si="6"/>
        <v>0</v>
      </c>
      <c r="J10" s="249" t="str">
        <f t="shared" si="22"/>
        <v/>
      </c>
      <c r="K10" s="279" t="str">
        <f t="shared" si="25"/>
        <v/>
      </c>
      <c r="L10" s="361">
        <v>1</v>
      </c>
      <c r="M10" s="362"/>
      <c r="N10" s="303"/>
      <c r="O10" s="303"/>
      <c r="P10" s="297"/>
      <c r="Q10" s="298"/>
      <c r="R10" s="299"/>
      <c r="S10" s="300"/>
      <c r="T10" s="371"/>
      <c r="U10" s="372"/>
      <c r="V10" s="371"/>
      <c r="W10" s="372"/>
      <c r="X10" s="373"/>
      <c r="Y10" s="374"/>
      <c r="Z10" s="186">
        <f t="shared" si="7"/>
        <v>0</v>
      </c>
      <c r="AA10" s="114">
        <f t="shared" si="8"/>
        <v>70000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4</v>
      </c>
      <c r="AV10" s="30">
        <f t="shared" si="18"/>
        <v>8</v>
      </c>
      <c r="AW10" s="191">
        <f t="shared" si="19"/>
        <v>70000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1089</v>
      </c>
      <c r="D11" s="281" t="str">
        <f t="shared" si="1"/>
        <v>Dark Elf Lineman</v>
      </c>
      <c r="E11" s="8">
        <f t="shared" si="2"/>
        <v>6</v>
      </c>
      <c r="F11" s="9">
        <f t="shared" si="3"/>
        <v>3</v>
      </c>
      <c r="G11" s="10">
        <f t="shared" si="4"/>
        <v>4</v>
      </c>
      <c r="H11" s="11">
        <f t="shared" si="5"/>
        <v>8</v>
      </c>
      <c r="I11" s="185">
        <f t="shared" si="6"/>
        <v>0</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70000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4</v>
      </c>
      <c r="AV11" s="30">
        <f t="shared" si="18"/>
        <v>8</v>
      </c>
      <c r="AW11" s="191">
        <f t="shared" si="19"/>
        <v>70000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1090</v>
      </c>
      <c r="D12" s="281" t="str">
        <f t="shared" si="1"/>
        <v>Witch Elf</v>
      </c>
      <c r="E12" s="8">
        <f t="shared" si="2"/>
        <v>7</v>
      </c>
      <c r="F12" s="9">
        <f t="shared" si="3"/>
        <v>3</v>
      </c>
      <c r="G12" s="10">
        <f t="shared" si="4"/>
        <v>4</v>
      </c>
      <c r="H12" s="11">
        <f t="shared" si="5"/>
        <v>7</v>
      </c>
      <c r="I12" s="185" t="str">
        <f t="shared" si="6"/>
        <v>Dodge,  Frenzy,  Jump Up</v>
      </c>
      <c r="J12" s="249" t="str">
        <f t="shared" si="22"/>
        <v/>
      </c>
      <c r="K12" s="279" t="str">
        <f t="shared" si="25"/>
        <v/>
      </c>
      <c r="L12" s="361"/>
      <c r="M12" s="362"/>
      <c r="N12" s="303"/>
      <c r="O12" s="303"/>
      <c r="P12" s="297"/>
      <c r="Q12" s="298"/>
      <c r="R12" s="299"/>
      <c r="S12" s="300"/>
      <c r="T12" s="371"/>
      <c r="U12" s="372">
        <v>1</v>
      </c>
      <c r="V12" s="371"/>
      <c r="W12" s="372"/>
      <c r="X12" s="373"/>
      <c r="Y12" s="374"/>
      <c r="Z12" s="186">
        <f t="shared" si="7"/>
        <v>1</v>
      </c>
      <c r="AA12" s="114">
        <f t="shared" si="8"/>
        <v>110000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6</v>
      </c>
      <c r="AS12" s="30">
        <f t="shared" si="15"/>
        <v>7</v>
      </c>
      <c r="AT12" s="30">
        <f t="shared" si="16"/>
        <v>3</v>
      </c>
      <c r="AU12" s="30">
        <f t="shared" si="17"/>
        <v>4</v>
      </c>
      <c r="AV12" s="30">
        <f t="shared" si="18"/>
        <v>7</v>
      </c>
      <c r="AW12" s="191">
        <f t="shared" si="19"/>
        <v>110000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1127</v>
      </c>
      <c r="D14" s="281" t="str">
        <f t="shared" si="1"/>
        <v>Witch Elf</v>
      </c>
      <c r="E14" s="8">
        <f t="shared" si="2"/>
        <v>7</v>
      </c>
      <c r="F14" s="9">
        <f t="shared" si="3"/>
        <v>3</v>
      </c>
      <c r="G14" s="10">
        <f t="shared" si="4"/>
        <v>4</v>
      </c>
      <c r="H14" s="11">
        <f t="shared" si="5"/>
        <v>7</v>
      </c>
      <c r="I14" s="185" t="str">
        <f t="shared" si="6"/>
        <v>Dodge,  Frenzy,  Jump Up</v>
      </c>
      <c r="J14" s="249" t="str">
        <f t="shared" si="22"/>
        <v>Mighty Blow, Block, Tackle, Side Step</v>
      </c>
      <c r="K14" s="279" t="str">
        <f t="shared" si="25"/>
        <v>4</v>
      </c>
      <c r="L14" s="361">
        <v>3</v>
      </c>
      <c r="M14" s="362"/>
      <c r="N14" s="303"/>
      <c r="O14" s="303"/>
      <c r="P14" s="297"/>
      <c r="Q14" s="298"/>
      <c r="R14" s="299"/>
      <c r="S14" s="300"/>
      <c r="T14" s="371"/>
      <c r="U14" s="372">
        <v>1</v>
      </c>
      <c r="V14" s="371">
        <v>8</v>
      </c>
      <c r="W14" s="372">
        <v>8</v>
      </c>
      <c r="X14" s="373"/>
      <c r="Y14" s="374">
        <v>5</v>
      </c>
      <c r="Z14" s="186">
        <f t="shared" si="7"/>
        <v>66</v>
      </c>
      <c r="AA14" s="114">
        <f t="shared" si="8"/>
        <v>200000</v>
      </c>
      <c r="AB14" s="291"/>
      <c r="AC14" s="292"/>
      <c r="AD14" s="253" t="str">
        <f t="shared" si="9"/>
        <v>Mighty Blow</v>
      </c>
      <c r="AE14" s="253" t="str">
        <f t="shared" si="10"/>
        <v>, Block</v>
      </c>
      <c r="AF14" s="253" t="str">
        <f t="shared" si="11"/>
        <v>, Tackle</v>
      </c>
      <c r="AG14" s="253" t="str">
        <f t="shared" si="12"/>
        <v>, Side Step</v>
      </c>
      <c r="AH14" s="253" t="str">
        <f t="shared" si="13"/>
        <v/>
      </c>
      <c r="AI14" s="253" t="str">
        <f t="shared" si="14"/>
        <v/>
      </c>
      <c r="AJ14" s="307"/>
      <c r="AK14" s="205"/>
      <c r="AL14" s="250">
        <v>41</v>
      </c>
      <c r="AM14" s="250">
        <v>6</v>
      </c>
      <c r="AN14" s="250">
        <v>18</v>
      </c>
      <c r="AO14" s="250">
        <v>26</v>
      </c>
      <c r="AP14" s="250">
        <v>1</v>
      </c>
      <c r="AQ14" s="250">
        <v>1</v>
      </c>
      <c r="AR14" s="35">
        <v>6</v>
      </c>
      <c r="AS14" s="30">
        <f t="shared" si="15"/>
        <v>7</v>
      </c>
      <c r="AT14" s="30">
        <f t="shared" si="16"/>
        <v>3</v>
      </c>
      <c r="AU14" s="30">
        <f t="shared" si="17"/>
        <v>4</v>
      </c>
      <c r="AV14" s="30">
        <f t="shared" si="18"/>
        <v>7</v>
      </c>
      <c r="AW14" s="191">
        <f t="shared" si="19"/>
        <v>200000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371"/>
      <c r="U15" s="372"/>
      <c r="V15" s="371"/>
      <c r="W15" s="372"/>
      <c r="X15" s="373"/>
      <c r="Y15" s="374"/>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1</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Dark Elf journeyman</v>
      </c>
      <c r="E18" s="8">
        <f t="shared" si="2"/>
        <v>6</v>
      </c>
      <c r="F18" s="9">
        <f t="shared" si="3"/>
        <v>3</v>
      </c>
      <c r="G18" s="10">
        <f t="shared" si="4"/>
        <v>4</v>
      </c>
      <c r="H18" s="11">
        <f t="shared" si="5"/>
        <v>8</v>
      </c>
      <c r="I18" s="185" t="str">
        <f t="shared" si="6"/>
        <v>Loner</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70000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17</v>
      </c>
      <c r="AS18" s="30">
        <f t="shared" si="15"/>
        <v>6</v>
      </c>
      <c r="AT18" s="30">
        <f t="shared" si="16"/>
        <v>3</v>
      </c>
      <c r="AU18" s="30">
        <f t="shared" si="17"/>
        <v>4</v>
      </c>
      <c r="AV18" s="30">
        <f t="shared" si="18"/>
        <v>8</v>
      </c>
      <c r="AW18" s="191">
        <f t="shared" si="19"/>
        <v>70000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8" t="s">
        <v>1080</v>
      </c>
      <c r="D19" s="399"/>
      <c r="E19" s="394"/>
      <c r="F19" s="395"/>
      <c r="G19" s="396"/>
      <c r="H19" s="397"/>
      <c r="I19" s="50"/>
      <c r="J19" s="404"/>
      <c r="K19" s="404"/>
      <c r="L19" s="404"/>
      <c r="M19" s="404"/>
      <c r="N19" s="110"/>
      <c r="O19" s="64"/>
      <c r="P19" s="64"/>
      <c r="Q19" s="64"/>
      <c r="R19" s="64"/>
      <c r="S19" s="64"/>
      <c r="T19" s="64"/>
      <c r="U19" s="64"/>
      <c r="V19" s="64"/>
      <c r="W19" s="111"/>
      <c r="X19" s="85"/>
      <c r="Y19" s="64"/>
      <c r="Z19" s="112" t="s">
        <v>623</v>
      </c>
      <c r="AA19" s="113">
        <f>SUM(AW3:AW18)</f>
        <v>1400000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0"/>
      <c r="D20" s="401"/>
      <c r="E20" s="408" t="s">
        <v>611</v>
      </c>
      <c r="F20" s="409"/>
      <c r="G20" s="409"/>
      <c r="H20" s="409"/>
      <c r="I20" s="379" t="s">
        <v>1091</v>
      </c>
      <c r="J20" s="380"/>
      <c r="K20" s="380"/>
      <c r="L20" s="380"/>
      <c r="M20" s="381"/>
      <c r="N20" s="383" t="s">
        <v>642</v>
      </c>
      <c r="O20" s="383"/>
      <c r="P20" s="383"/>
      <c r="Q20" s="383"/>
      <c r="R20" s="383"/>
      <c r="S20" s="383"/>
      <c r="T20" s="383"/>
      <c r="U20" s="384"/>
      <c r="V20" s="285">
        <v>2</v>
      </c>
      <c r="W20" s="13" t="s">
        <v>11</v>
      </c>
      <c r="X20" s="382">
        <f>IF(I21&lt;&gt;"",VLOOKUP(I21,BP2:BQ32,2,FALSE),0)</f>
        <v>50000</v>
      </c>
      <c r="Y20" s="382"/>
      <c r="Z20" s="14" t="s">
        <v>57</v>
      </c>
      <c r="AA20" s="115">
        <f>V20*X20</f>
        <v>100000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0"/>
      <c r="D21" s="401"/>
      <c r="E21" s="392" t="s">
        <v>610</v>
      </c>
      <c r="F21" s="393"/>
      <c r="G21" s="393"/>
      <c r="H21" s="393"/>
      <c r="I21" s="187" t="str">
        <f>VLOOKUP(AS22,BO2:BP32,2,FALSE)</f>
        <v>Dark Elf</v>
      </c>
      <c r="J21" s="17"/>
      <c r="K21" s="17"/>
      <c r="L21" s="17"/>
      <c r="M21" s="188"/>
      <c r="N21" s="377" t="s">
        <v>12</v>
      </c>
      <c r="O21" s="377"/>
      <c r="P21" s="377"/>
      <c r="Q21" s="377"/>
      <c r="R21" s="377"/>
      <c r="S21" s="377"/>
      <c r="T21" s="377"/>
      <c r="U21" s="378"/>
      <c r="V21" s="286">
        <v>10</v>
      </c>
      <c r="W21" s="15" t="str">
        <f>IF(AR21=TRUE,"","x")</f>
        <v>x</v>
      </c>
      <c r="X21" s="376">
        <f>IF(AR21=TRUE,"free",10000)</f>
        <v>10000</v>
      </c>
      <c r="Y21" s="376"/>
      <c r="Z21" s="16" t="str">
        <f>IF(AR21=TRUE,""," gp")</f>
        <v xml:space="preserve"> gp</v>
      </c>
      <c r="AA21" s="116">
        <f>IF(AR21=TRUE,"",V21*10000)</f>
        <v>100000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0"/>
      <c r="D22" s="401"/>
      <c r="E22" s="392" t="s">
        <v>614</v>
      </c>
      <c r="F22" s="393"/>
      <c r="G22" s="393"/>
      <c r="H22" s="393"/>
      <c r="I22" s="405" t="s">
        <v>1092</v>
      </c>
      <c r="J22" s="406"/>
      <c r="K22" s="406"/>
      <c r="L22" s="406"/>
      <c r="M22" s="407"/>
      <c r="N22" s="377" t="s">
        <v>644</v>
      </c>
      <c r="O22" s="377"/>
      <c r="P22" s="377"/>
      <c r="Q22" s="377"/>
      <c r="R22" s="377"/>
      <c r="S22" s="377"/>
      <c r="T22" s="377"/>
      <c r="U22" s="378"/>
      <c r="V22" s="286">
        <v>0</v>
      </c>
      <c r="W22" s="15" t="s">
        <v>11</v>
      </c>
      <c r="X22" s="376">
        <v>10000</v>
      </c>
      <c r="Y22" s="376"/>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0"/>
      <c r="D23" s="401"/>
      <c r="E23" s="392" t="s">
        <v>612</v>
      </c>
      <c r="F23" s="393"/>
      <c r="G23" s="393"/>
      <c r="H23" s="393"/>
      <c r="I23" s="212">
        <f>(AA19+AA25)/1000</f>
        <v>1650</v>
      </c>
      <c r="J23" s="213" t="s">
        <v>437</v>
      </c>
      <c r="K23" s="213"/>
      <c r="L23" s="213"/>
      <c r="M23" s="214"/>
      <c r="N23" s="377" t="s">
        <v>643</v>
      </c>
      <c r="O23" s="377"/>
      <c r="P23" s="377"/>
      <c r="Q23" s="377"/>
      <c r="R23" s="377"/>
      <c r="S23" s="377"/>
      <c r="T23" s="377"/>
      <c r="U23" s="378"/>
      <c r="V23" s="286">
        <v>0</v>
      </c>
      <c r="W23" s="15" t="s">
        <v>11</v>
      </c>
      <c r="X23" s="376">
        <v>10000</v>
      </c>
      <c r="Y23" s="376"/>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0"/>
      <c r="D24" s="401"/>
      <c r="E24" s="389" t="s">
        <v>613</v>
      </c>
      <c r="F24" s="390"/>
      <c r="G24" s="390"/>
      <c r="H24" s="391"/>
      <c r="I24" s="282">
        <v>110</v>
      </c>
      <c r="J24" s="283" t="s">
        <v>437</v>
      </c>
      <c r="K24" s="283"/>
      <c r="L24" s="283"/>
      <c r="M24" s="284"/>
      <c r="N24" s="385" t="str">
        <f>IF(I21="Shambling Undead","",(IF(I21="Necromantic Horror","",(IF(I21="Khemri Tomb Kings","",(IF(I21="Nurgle","","APOTECARIO")))))))</f>
        <v>APOTECARIO</v>
      </c>
      <c r="O24" s="385"/>
      <c r="P24" s="385"/>
      <c r="Q24" s="385"/>
      <c r="R24" s="385"/>
      <c r="S24" s="385"/>
      <c r="T24" s="385"/>
      <c r="U24" s="385"/>
      <c r="V24" s="287">
        <v>1</v>
      </c>
      <c r="W24" s="15" t="str">
        <f>IF(I21="Shambling Undead","",(IF(I21="Necromantic Horror","",(IF(I21="Khemri Tomb Kings","",(IF(I21="Nurgle","","x")))))))</f>
        <v>x</v>
      </c>
      <c r="X24" s="376">
        <f>IF(I21="Shambling Undead",-500,(IF(I21="Necromantic Horror",-500,(IF(I21="Khemri Tomb Kings",-500,(IF(I21="Nurgle",-500,50000)))))))</f>
        <v>50000</v>
      </c>
      <c r="Y24" s="376"/>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110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2"/>
      <c r="D25" s="403"/>
      <c r="E25" s="63" t="s">
        <v>1077</v>
      </c>
      <c r="F25" s="12"/>
      <c r="G25" s="12"/>
      <c r="H25" s="12"/>
      <c r="I25" s="129" t="s">
        <v>601</v>
      </c>
      <c r="J25" s="273" t="s">
        <v>602</v>
      </c>
      <c r="K25" s="273"/>
      <c r="L25" s="273"/>
      <c r="M25" s="12"/>
      <c r="N25" s="375"/>
      <c r="O25" s="375"/>
      <c r="P25" s="375"/>
      <c r="Q25" s="375"/>
      <c r="R25" s="375"/>
      <c r="S25" s="375"/>
      <c r="T25" s="375"/>
      <c r="U25" s="375"/>
      <c r="V25" s="86"/>
      <c r="W25" s="111"/>
      <c r="X25" s="85"/>
      <c r="Y25" s="64"/>
      <c r="Z25" s="112" t="s">
        <v>624</v>
      </c>
      <c r="AA25" s="113">
        <f>SUM(AA20:AA24)</f>
        <v>250000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30</v>
      </c>
      <c r="X35" s="242">
        <f t="shared" si="31"/>
        <v>30</v>
      </c>
      <c r="Y35" s="242">
        <f t="shared" si="32"/>
        <v>20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30</v>
      </c>
      <c r="W36" s="242">
        <f t="shared" si="30"/>
        <v>50</v>
      </c>
      <c r="X36" s="242">
        <f t="shared" si="31"/>
        <v>20</v>
      </c>
      <c r="Y36" s="242">
        <f t="shared" si="32"/>
        <v>30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40</v>
      </c>
      <c r="X37" s="242">
        <f t="shared" si="31"/>
        <v>20</v>
      </c>
      <c r="Y37" s="242">
        <f t="shared" si="32"/>
        <v>20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20</v>
      </c>
      <c r="X44" s="242">
        <f t="shared" si="31"/>
        <v>20</v>
      </c>
      <c r="Y44" s="242">
        <f t="shared" si="32"/>
        <v>20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2" priority="6" stopIfTrue="1" operator="greaterThanOrEqual">
      <formula>AS3+1</formula>
    </cfRule>
    <cfRule type="cellIs" dxfId="21" priority="7" stopIfTrue="1" operator="lessThanOrEqual">
      <formula>AS3-1</formula>
    </cfRule>
  </conditionalFormatting>
  <conditionalFormatting sqref="W19 T16:W18 Y16:Y18 W25:W26">
    <cfRule type="cellIs" dxfId="20" priority="8" stopIfTrue="1" operator="equal">
      <formula>0</formula>
    </cfRule>
  </conditionalFormatting>
  <conditionalFormatting sqref="AA24:AA26">
    <cfRule type="cellIs" dxfId="19" priority="9" stopIfTrue="1" operator="equal">
      <formula>"0,0"</formula>
    </cfRule>
  </conditionalFormatting>
  <conditionalFormatting sqref="M3:M18 K3:K18">
    <cfRule type="cellIs" dxfId="18" priority="10" stopIfTrue="1" operator="equal">
      <formula>"n/a"</formula>
    </cfRule>
  </conditionalFormatting>
  <conditionalFormatting sqref="N19:V19">
    <cfRule type="cellIs" dxfId="17" priority="11" stopIfTrue="1" operator="equal">
      <formula>0</formula>
    </cfRule>
  </conditionalFormatting>
  <conditionalFormatting sqref="P3:S18">
    <cfRule type="cellIs" dxfId="16" priority="12" stopIfTrue="1" operator="lessThanOrEqual">
      <formula>-1</formula>
    </cfRule>
  </conditionalFormatting>
  <conditionalFormatting sqref="X24:Y24">
    <cfRule type="cellIs" dxfId="15" priority="13" stopIfTrue="1" operator="equal">
      <formula>-500</formula>
    </cfRule>
  </conditionalFormatting>
  <conditionalFormatting sqref="V24">
    <cfRule type="cellIs" dxfId="14" priority="14" stopIfTrue="1" operator="greaterThan">
      <formula>$X$24</formula>
    </cfRule>
  </conditionalFormatting>
  <conditionalFormatting sqref="Z3:Z18">
    <cfRule type="cellIs" dxfId="13" priority="15" stopIfTrue="1" operator="equal">
      <formula>"Star"</formula>
    </cfRule>
    <cfRule type="cellIs" dxfId="12" priority="16" stopIfTrue="1" operator="equal">
      <formula>AA3</formula>
    </cfRule>
  </conditionalFormatting>
  <conditionalFormatting sqref="I3:I18">
    <cfRule type="cellIs" dxfId="11" priority="19" stopIfTrue="1" operator="equal">
      <formula>0</formula>
    </cfRule>
    <cfRule type="cellIs" dxfId="10" priority="20" stopIfTrue="1" operator="equal">
      <formula>"Superato numero massimo giocatori per ruolo"</formula>
    </cfRule>
  </conditionalFormatting>
  <conditionalFormatting sqref="AA3:AA18">
    <cfRule type="cellIs" dxfId="9" priority="17" stopIfTrue="1" operator="greaterThan">
      <formula>AW3</formula>
    </cfRule>
    <cfRule type="cellIs" dxfId="8" priority="18" stopIfTrue="1" operator="equal">
      <formula>0</formula>
    </cfRule>
  </conditionalFormatting>
  <conditionalFormatting sqref="AK3:AK18">
    <cfRule type="cellIs" dxfId="7" priority="36" stopIfTrue="1" operator="greaterThan">
      <formula>AY4</formula>
    </cfRule>
    <cfRule type="cellIs" dxfId="6" priority="37" stopIfTrue="1" operator="equal">
      <formula>0</formula>
    </cfRule>
  </conditionalFormatting>
  <conditionalFormatting sqref="T3:W12 Y3:Y12 T15:W15 Y15">
    <cfRule type="cellIs" dxfId="5" priority="4" stopIfTrue="1" operator="equal">
      <formula>0</formula>
    </cfRule>
  </conditionalFormatting>
  <conditionalFormatting sqref="T13:W13 Y13">
    <cfRule type="cellIs" dxfId="4" priority="2" stopIfTrue="1" operator="equal">
      <formula>0</formula>
    </cfRule>
  </conditionalFormatting>
  <conditionalFormatting sqref="T14:W14 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33" sqref="X33"/>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14</v>
      </c>
      <c r="B2" s="180">
        <f>SUM(AB:AB)</f>
        <v>2</v>
      </c>
      <c r="C2" s="181">
        <f>SUM(AC:AC)</f>
        <v>10</v>
      </c>
      <c r="D2" s="87" t="s">
        <v>630</v>
      </c>
      <c r="E2" s="172">
        <f>SUM(E6:E206)</f>
        <v>41</v>
      </c>
      <c r="F2" s="51" t="s">
        <v>15</v>
      </c>
      <c r="G2" s="170">
        <f>SUM(G7:G206)</f>
        <v>41</v>
      </c>
      <c r="H2" s="171">
        <f>SUM(H7:H206)</f>
        <v>28</v>
      </c>
      <c r="I2" s="51" t="s">
        <v>15</v>
      </c>
      <c r="J2" s="170">
        <f>SUM(J7:J206)</f>
        <v>41</v>
      </c>
      <c r="K2" s="169">
        <f>SUM(K7:K206)</f>
        <v>17</v>
      </c>
      <c r="L2" s="142" t="s">
        <v>15</v>
      </c>
      <c r="M2" s="167">
        <f>SUM(M7:M206)</f>
        <v>29</v>
      </c>
      <c r="N2" s="168">
        <f>SUM(N7:N206)</f>
        <v>8</v>
      </c>
      <c r="O2" s="142" t="s">
        <v>15</v>
      </c>
      <c r="P2" s="167">
        <f>SUM(P7:P206)</f>
        <v>8</v>
      </c>
      <c r="Q2" s="168">
        <f>SUM(Q7:Q206)</f>
        <v>3</v>
      </c>
      <c r="R2" s="142" t="s">
        <v>15</v>
      </c>
      <c r="S2" s="167">
        <f>SUM(S7:S206)</f>
        <v>4</v>
      </c>
      <c r="T2" s="166">
        <f>SUM(T7:T206)/AD2</f>
        <v>20.846153846153847</v>
      </c>
      <c r="U2" s="108" t="s">
        <v>16</v>
      </c>
      <c r="V2" s="68"/>
      <c r="W2" s="60"/>
      <c r="X2" s="60"/>
      <c r="Y2" s="70"/>
      <c r="AD2" s="58">
        <f>IF(A2+B2+C2=0,1,A2+B2+C2)</f>
        <v>26</v>
      </c>
    </row>
    <row r="3" spans="1:30" ht="13.5" thickBot="1" x14ac:dyDescent="0.25">
      <c r="A3" s="182">
        <f>A2/AD2</f>
        <v>0.53846153846153844</v>
      </c>
      <c r="B3" s="183">
        <f>B2/AD2</f>
        <v>7.6923076923076927E-2</v>
      </c>
      <c r="C3" s="184">
        <f>C2/AD2</f>
        <v>0.38461538461538464</v>
      </c>
      <c r="D3" s="88"/>
      <c r="E3" s="173">
        <f>E2/$AD2</f>
        <v>1.5769230769230769</v>
      </c>
      <c r="F3" s="52" t="s">
        <v>15</v>
      </c>
      <c r="G3" s="174">
        <f>G2/$AD2</f>
        <v>1.5769230769230769</v>
      </c>
      <c r="H3" s="175">
        <f>H2/$AD2</f>
        <v>1.0769230769230769</v>
      </c>
      <c r="I3" s="118" t="s">
        <v>15</v>
      </c>
      <c r="J3" s="174">
        <f>J2/$AD2</f>
        <v>1.5769230769230769</v>
      </c>
      <c r="K3" s="176">
        <f>K2/AD2</f>
        <v>0.65384615384615385</v>
      </c>
      <c r="L3" s="118" t="s">
        <v>15</v>
      </c>
      <c r="M3" s="177">
        <f>M2/AD2</f>
        <v>1.1153846153846154</v>
      </c>
      <c r="N3" s="178">
        <f>N2/AD2</f>
        <v>0.30769230769230771</v>
      </c>
      <c r="O3" s="52" t="s">
        <v>15</v>
      </c>
      <c r="P3" s="177">
        <f>P2/AD2</f>
        <v>0.30769230769230771</v>
      </c>
      <c r="Q3" s="178">
        <f>Q2/AD2</f>
        <v>0.11538461538461539</v>
      </c>
      <c r="R3" s="52" t="s">
        <v>15</v>
      </c>
      <c r="S3" s="177">
        <f>S2/AD2</f>
        <v>0.15384615384615385</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won</v>
      </c>
      <c r="C7" s="411"/>
      <c r="D7" s="90" t="s">
        <v>1093</v>
      </c>
      <c r="E7" s="1">
        <v>3</v>
      </c>
      <c r="F7" s="76" t="s">
        <v>15</v>
      </c>
      <c r="G7" s="2">
        <v>0</v>
      </c>
      <c r="H7" s="158">
        <f t="shared" ref="H7:H38" si="0">K7+N7+Q7</f>
        <v>1</v>
      </c>
      <c r="I7" s="76" t="s">
        <v>15</v>
      </c>
      <c r="J7" s="162">
        <f t="shared" ref="J7:J38" si="1">M7+P7+S7</f>
        <v>0</v>
      </c>
      <c r="K7" s="153">
        <v>1</v>
      </c>
      <c r="L7" s="76" t="s">
        <v>15</v>
      </c>
      <c r="M7" s="154"/>
      <c r="N7" s="155"/>
      <c r="O7" s="76" t="s">
        <v>15</v>
      </c>
      <c r="P7" s="154"/>
      <c r="Q7" s="155"/>
      <c r="R7" s="76" t="s">
        <v>15</v>
      </c>
      <c r="S7" s="154"/>
      <c r="T7" s="3">
        <v>12</v>
      </c>
      <c r="U7" s="75" t="s">
        <v>16</v>
      </c>
      <c r="V7" s="3">
        <v>80</v>
      </c>
      <c r="W7" s="228" t="s">
        <v>17</v>
      </c>
      <c r="X7" s="270"/>
      <c r="Y7" s="231"/>
      <c r="AA7" s="227">
        <f>IF(E7&gt;G7,IF(G7&lt;&gt;"",1))</f>
        <v>1</v>
      </c>
      <c r="AB7" s="227" t="b">
        <f>IF(E7=G7,IF(G7&lt;&gt;"",1))</f>
        <v>0</v>
      </c>
      <c r="AC7" s="227" t="b">
        <f>IF(E7&lt;G7,IF(E7&lt;&gt;"",1))</f>
        <v>0</v>
      </c>
    </row>
    <row r="8" spans="1:30" s="62" customFormat="1" ht="18" customHeight="1" x14ac:dyDescent="0.2">
      <c r="A8" s="215">
        <f>A7+1</f>
        <v>2</v>
      </c>
      <c r="B8" s="415" t="str">
        <f>IF(AA8=1,"won",IF(AB8=1,"tied",IF(AC8=1,"lost","")))</f>
        <v>won</v>
      </c>
      <c r="C8" s="416"/>
      <c r="D8" s="216" t="s">
        <v>1094</v>
      </c>
      <c r="E8" s="217">
        <v>1</v>
      </c>
      <c r="F8" s="218" t="s">
        <v>15</v>
      </c>
      <c r="G8" s="219">
        <v>0</v>
      </c>
      <c r="H8" s="220">
        <f t="shared" si="0"/>
        <v>2</v>
      </c>
      <c r="I8" s="218" t="s">
        <v>15</v>
      </c>
      <c r="J8" s="221">
        <f t="shared" si="1"/>
        <v>3</v>
      </c>
      <c r="K8" s="222">
        <v>2</v>
      </c>
      <c r="L8" s="218" t="s">
        <v>15</v>
      </c>
      <c r="M8" s="223">
        <v>2</v>
      </c>
      <c r="N8" s="224"/>
      <c r="O8" s="218" t="s">
        <v>15</v>
      </c>
      <c r="P8" s="223">
        <v>1</v>
      </c>
      <c r="Q8" s="224"/>
      <c r="R8" s="218" t="s">
        <v>15</v>
      </c>
      <c r="S8" s="223"/>
      <c r="T8" s="225">
        <v>11</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won</v>
      </c>
      <c r="C9" s="411"/>
      <c r="D9" s="90" t="s">
        <v>1095</v>
      </c>
      <c r="E9" s="1">
        <v>3</v>
      </c>
      <c r="F9" s="76" t="s">
        <v>15</v>
      </c>
      <c r="G9" s="2">
        <v>0</v>
      </c>
      <c r="H9" s="158">
        <f t="shared" si="0"/>
        <v>1</v>
      </c>
      <c r="I9" s="76" t="s">
        <v>15</v>
      </c>
      <c r="J9" s="162">
        <f t="shared" si="1"/>
        <v>2</v>
      </c>
      <c r="K9" s="153"/>
      <c r="L9" s="76" t="s">
        <v>15</v>
      </c>
      <c r="M9" s="154">
        <v>2</v>
      </c>
      <c r="N9" s="155">
        <v>1</v>
      </c>
      <c r="O9" s="76" t="s">
        <v>15</v>
      </c>
      <c r="P9" s="154"/>
      <c r="Q9" s="155"/>
      <c r="R9" s="76" t="s">
        <v>15</v>
      </c>
      <c r="S9" s="154"/>
      <c r="T9" s="3">
        <v>18</v>
      </c>
      <c r="U9" s="75" t="s">
        <v>16</v>
      </c>
      <c r="V9" s="3">
        <v>50</v>
      </c>
      <c r="W9" s="228" t="s">
        <v>17</v>
      </c>
      <c r="X9" s="270" t="s">
        <v>1111</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lost</v>
      </c>
      <c r="C10" s="411"/>
      <c r="D10" s="90" t="s">
        <v>1096</v>
      </c>
      <c r="E10" s="1">
        <v>0</v>
      </c>
      <c r="F10" s="76" t="s">
        <v>15</v>
      </c>
      <c r="G10" s="2">
        <v>4</v>
      </c>
      <c r="H10" s="158">
        <f t="shared" si="0"/>
        <v>0</v>
      </c>
      <c r="I10" s="76" t="s">
        <v>15</v>
      </c>
      <c r="J10" s="162">
        <f t="shared" si="1"/>
        <v>6</v>
      </c>
      <c r="K10" s="153"/>
      <c r="L10" s="76" t="s">
        <v>15</v>
      </c>
      <c r="M10" s="154">
        <v>6</v>
      </c>
      <c r="N10" s="155"/>
      <c r="O10" s="76" t="s">
        <v>15</v>
      </c>
      <c r="P10" s="154"/>
      <c r="Q10" s="155"/>
      <c r="R10" s="76" t="s">
        <v>15</v>
      </c>
      <c r="S10" s="154"/>
      <c r="T10" s="3">
        <v>28</v>
      </c>
      <c r="U10" s="75" t="s">
        <v>16</v>
      </c>
      <c r="V10" s="3">
        <v>60</v>
      </c>
      <c r="W10" s="228" t="s">
        <v>17</v>
      </c>
      <c r="X10" s="270"/>
      <c r="Y10" s="231"/>
      <c r="AA10" s="62" t="b">
        <f t="shared" si="4"/>
        <v>0</v>
      </c>
      <c r="AB10" s="62" t="b">
        <f t="shared" si="5"/>
        <v>0</v>
      </c>
      <c r="AC10" s="62">
        <f t="shared" si="6"/>
        <v>1</v>
      </c>
    </row>
    <row r="11" spans="1:30" s="62" customFormat="1" ht="18" customHeight="1" x14ac:dyDescent="0.2">
      <c r="A11" s="104">
        <f t="shared" si="2"/>
        <v>5</v>
      </c>
      <c r="B11" s="410" t="str">
        <f t="shared" si="3"/>
        <v>tied</v>
      </c>
      <c r="C11" s="411"/>
      <c r="D11" s="90" t="s">
        <v>1097</v>
      </c>
      <c r="E11" s="1">
        <v>1</v>
      </c>
      <c r="F11" s="76" t="s">
        <v>15</v>
      </c>
      <c r="G11" s="2">
        <v>1</v>
      </c>
      <c r="H11" s="158">
        <f t="shared" si="0"/>
        <v>1</v>
      </c>
      <c r="I11" s="76" t="s">
        <v>15</v>
      </c>
      <c r="J11" s="162">
        <f t="shared" si="1"/>
        <v>0</v>
      </c>
      <c r="K11" s="153"/>
      <c r="L11" s="76" t="s">
        <v>15</v>
      </c>
      <c r="M11" s="154"/>
      <c r="N11" s="155"/>
      <c r="O11" s="76" t="s">
        <v>15</v>
      </c>
      <c r="P11" s="154"/>
      <c r="Q11" s="155">
        <v>1</v>
      </c>
      <c r="R11" s="76" t="s">
        <v>15</v>
      </c>
      <c r="S11" s="154"/>
      <c r="T11" s="3">
        <v>19</v>
      </c>
      <c r="U11" s="75" t="s">
        <v>16</v>
      </c>
      <c r="V11" s="3">
        <v>50</v>
      </c>
      <c r="W11" s="228" t="s">
        <v>17</v>
      </c>
      <c r="X11" s="270"/>
      <c r="Y11" s="231"/>
      <c r="AA11" s="62" t="b">
        <f t="shared" si="4"/>
        <v>0</v>
      </c>
      <c r="AB11" s="62">
        <f t="shared" si="5"/>
        <v>1</v>
      </c>
      <c r="AC11" s="62" t="b">
        <f t="shared" si="6"/>
        <v>0</v>
      </c>
    </row>
    <row r="12" spans="1:30" s="62" customFormat="1" ht="18" customHeight="1" x14ac:dyDescent="0.2">
      <c r="A12" s="104">
        <f t="shared" si="2"/>
        <v>6</v>
      </c>
      <c r="B12" s="410" t="str">
        <f t="shared" si="3"/>
        <v>lost</v>
      </c>
      <c r="C12" s="411"/>
      <c r="D12" s="90" t="s">
        <v>1098</v>
      </c>
      <c r="E12" s="1">
        <v>1</v>
      </c>
      <c r="F12" s="76" t="s">
        <v>15</v>
      </c>
      <c r="G12" s="2">
        <v>2</v>
      </c>
      <c r="H12" s="158">
        <f t="shared" si="0"/>
        <v>0</v>
      </c>
      <c r="I12" s="76" t="s">
        <v>15</v>
      </c>
      <c r="J12" s="162">
        <f t="shared" si="1"/>
        <v>1</v>
      </c>
      <c r="K12" s="153"/>
      <c r="L12" s="76" t="s">
        <v>15</v>
      </c>
      <c r="M12" s="154"/>
      <c r="N12" s="155"/>
      <c r="O12" s="76" t="s">
        <v>15</v>
      </c>
      <c r="P12" s="154">
        <v>1</v>
      </c>
      <c r="Q12" s="155"/>
      <c r="R12" s="76" t="s">
        <v>15</v>
      </c>
      <c r="S12" s="154"/>
      <c r="T12" s="3">
        <v>20</v>
      </c>
      <c r="U12" s="75" t="s">
        <v>16</v>
      </c>
      <c r="V12" s="3">
        <v>60</v>
      </c>
      <c r="W12" s="228" t="s">
        <v>17</v>
      </c>
      <c r="X12" s="270" t="s">
        <v>1112</v>
      </c>
      <c r="Y12" s="231"/>
      <c r="AA12" s="62" t="b">
        <f t="shared" si="4"/>
        <v>0</v>
      </c>
      <c r="AB12" s="62" t="b">
        <f t="shared" si="5"/>
        <v>0</v>
      </c>
      <c r="AC12" s="62">
        <f t="shared" si="6"/>
        <v>1</v>
      </c>
    </row>
    <row r="13" spans="1:30" s="62" customFormat="1" ht="18" customHeight="1" x14ac:dyDescent="0.2">
      <c r="A13" s="104">
        <f t="shared" si="2"/>
        <v>7</v>
      </c>
      <c r="B13" s="410" t="str">
        <f t="shared" si="3"/>
        <v>won</v>
      </c>
      <c r="C13" s="411"/>
      <c r="D13" s="90" t="s">
        <v>1099</v>
      </c>
      <c r="E13" s="1">
        <v>2</v>
      </c>
      <c r="F13" s="76" t="s">
        <v>15</v>
      </c>
      <c r="G13" s="2">
        <v>1</v>
      </c>
      <c r="H13" s="158">
        <f t="shared" si="0"/>
        <v>2</v>
      </c>
      <c r="I13" s="76" t="s">
        <v>15</v>
      </c>
      <c r="J13" s="162">
        <f t="shared" si="1"/>
        <v>0</v>
      </c>
      <c r="K13" s="153">
        <v>2</v>
      </c>
      <c r="L13" s="76" t="s">
        <v>15</v>
      </c>
      <c r="M13" s="154"/>
      <c r="N13" s="155"/>
      <c r="O13" s="76" t="s">
        <v>15</v>
      </c>
      <c r="P13" s="154"/>
      <c r="Q13" s="155"/>
      <c r="R13" s="76" t="s">
        <v>15</v>
      </c>
      <c r="S13" s="154"/>
      <c r="T13" s="3"/>
      <c r="U13" s="75" t="s">
        <v>16</v>
      </c>
      <c r="V13" s="3">
        <v>40</v>
      </c>
      <c r="W13" s="228" t="s">
        <v>17</v>
      </c>
      <c r="X13" s="270" t="s">
        <v>1113</v>
      </c>
      <c r="Y13" s="231"/>
      <c r="AA13" s="62">
        <f t="shared" si="4"/>
        <v>1</v>
      </c>
      <c r="AB13" s="62" t="b">
        <f t="shared" si="5"/>
        <v>0</v>
      </c>
      <c r="AC13" s="62" t="b">
        <f t="shared" si="6"/>
        <v>0</v>
      </c>
    </row>
    <row r="14" spans="1:30" s="62" customFormat="1" ht="18" customHeight="1" x14ac:dyDescent="0.2">
      <c r="A14" s="104">
        <f t="shared" si="2"/>
        <v>8</v>
      </c>
      <c r="B14" s="410" t="str">
        <f t="shared" si="3"/>
        <v>lost</v>
      </c>
      <c r="C14" s="411"/>
      <c r="D14" s="90" t="s">
        <v>1100</v>
      </c>
      <c r="E14" s="1">
        <v>1</v>
      </c>
      <c r="F14" s="76" t="s">
        <v>15</v>
      </c>
      <c r="G14" s="2">
        <v>2</v>
      </c>
      <c r="H14" s="158">
        <f t="shared" si="0"/>
        <v>1</v>
      </c>
      <c r="I14" s="76" t="s">
        <v>15</v>
      </c>
      <c r="J14" s="162">
        <f t="shared" si="1"/>
        <v>2</v>
      </c>
      <c r="K14" s="153">
        <v>1</v>
      </c>
      <c r="L14" s="76" t="s">
        <v>15</v>
      </c>
      <c r="M14" s="154">
        <v>1</v>
      </c>
      <c r="N14" s="155"/>
      <c r="O14" s="76" t="s">
        <v>15</v>
      </c>
      <c r="P14" s="154">
        <v>1</v>
      </c>
      <c r="Q14" s="155"/>
      <c r="R14" s="76" t="s">
        <v>15</v>
      </c>
      <c r="S14" s="154"/>
      <c r="T14" s="3">
        <v>26</v>
      </c>
      <c r="U14" s="75" t="s">
        <v>16</v>
      </c>
      <c r="V14" s="3">
        <v>30</v>
      </c>
      <c r="W14" s="228" t="s">
        <v>17</v>
      </c>
      <c r="X14" s="270" t="s">
        <v>1114</v>
      </c>
      <c r="Y14" s="231"/>
      <c r="AA14" s="62" t="b">
        <f t="shared" si="4"/>
        <v>0</v>
      </c>
      <c r="AB14" s="62" t="b">
        <f t="shared" si="5"/>
        <v>0</v>
      </c>
      <c r="AC14" s="62">
        <f t="shared" si="6"/>
        <v>1</v>
      </c>
    </row>
    <row r="15" spans="1:30" s="62" customFormat="1" ht="18" customHeight="1" x14ac:dyDescent="0.2">
      <c r="A15" s="104">
        <f t="shared" si="2"/>
        <v>9</v>
      </c>
      <c r="B15" s="410" t="str">
        <f t="shared" si="3"/>
        <v>lost</v>
      </c>
      <c r="C15" s="411"/>
      <c r="D15" s="90" t="s">
        <v>1101</v>
      </c>
      <c r="E15" s="1">
        <v>1</v>
      </c>
      <c r="F15" s="76" t="s">
        <v>15</v>
      </c>
      <c r="G15" s="2">
        <v>3</v>
      </c>
      <c r="H15" s="158">
        <f t="shared" si="0"/>
        <v>0</v>
      </c>
      <c r="I15" s="76" t="s">
        <v>15</v>
      </c>
      <c r="J15" s="162">
        <f t="shared" si="1"/>
        <v>1</v>
      </c>
      <c r="K15" s="153"/>
      <c r="L15" s="76" t="s">
        <v>15</v>
      </c>
      <c r="M15" s="154">
        <v>1</v>
      </c>
      <c r="N15" s="155"/>
      <c r="O15" s="76" t="s">
        <v>15</v>
      </c>
      <c r="P15" s="154"/>
      <c r="Q15" s="155"/>
      <c r="R15" s="76" t="s">
        <v>15</v>
      </c>
      <c r="S15" s="154"/>
      <c r="T15" s="3">
        <v>22</v>
      </c>
      <c r="U15" s="75" t="s">
        <v>16</v>
      </c>
      <c r="V15" s="3">
        <v>20</v>
      </c>
      <c r="W15" s="228" t="s">
        <v>17</v>
      </c>
      <c r="X15" s="270" t="s">
        <v>1115</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1102</v>
      </c>
      <c r="E16" s="1">
        <v>0</v>
      </c>
      <c r="F16" s="76" t="s">
        <v>15</v>
      </c>
      <c r="G16" s="2">
        <v>4</v>
      </c>
      <c r="H16" s="158">
        <f t="shared" si="0"/>
        <v>0</v>
      </c>
      <c r="I16" s="76" t="s">
        <v>15</v>
      </c>
      <c r="J16" s="162">
        <f t="shared" si="1"/>
        <v>1</v>
      </c>
      <c r="K16" s="153"/>
      <c r="L16" s="76" t="s">
        <v>15</v>
      </c>
      <c r="M16" s="154">
        <v>1</v>
      </c>
      <c r="N16" s="155"/>
      <c r="O16" s="76" t="s">
        <v>15</v>
      </c>
      <c r="P16" s="154"/>
      <c r="Q16" s="155"/>
      <c r="R16" s="76" t="s">
        <v>15</v>
      </c>
      <c r="S16" s="154"/>
      <c r="T16" s="3"/>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1097</v>
      </c>
      <c r="E17" s="1">
        <v>2</v>
      </c>
      <c r="F17" s="76" t="s">
        <v>15</v>
      </c>
      <c r="G17" s="2">
        <v>1</v>
      </c>
      <c r="H17" s="158">
        <f t="shared" si="0"/>
        <v>1</v>
      </c>
      <c r="I17" s="76" t="s">
        <v>15</v>
      </c>
      <c r="J17" s="162">
        <f t="shared" si="1"/>
        <v>0</v>
      </c>
      <c r="K17" s="153"/>
      <c r="L17" s="76" t="s">
        <v>15</v>
      </c>
      <c r="M17" s="154"/>
      <c r="N17" s="155">
        <v>1</v>
      </c>
      <c r="O17" s="76" t="s">
        <v>15</v>
      </c>
      <c r="P17" s="154"/>
      <c r="Q17" s="155"/>
      <c r="R17" s="76" t="s">
        <v>15</v>
      </c>
      <c r="S17" s="154"/>
      <c r="T17" s="3">
        <v>20</v>
      </c>
      <c r="U17" s="75" t="s">
        <v>16</v>
      </c>
      <c r="V17" s="3">
        <v>70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won</v>
      </c>
      <c r="C18" s="411"/>
      <c r="D18" s="90" t="s">
        <v>1103</v>
      </c>
      <c r="E18" s="1">
        <v>2</v>
      </c>
      <c r="F18" s="76" t="s">
        <v>15</v>
      </c>
      <c r="G18" s="2">
        <v>1</v>
      </c>
      <c r="H18" s="158">
        <f t="shared" si="0"/>
        <v>5</v>
      </c>
      <c r="I18" s="76" t="s">
        <v>15</v>
      </c>
      <c r="J18" s="162">
        <f t="shared" si="1"/>
        <v>0</v>
      </c>
      <c r="K18" s="153">
        <v>5</v>
      </c>
      <c r="L18" s="76" t="s">
        <v>15</v>
      </c>
      <c r="M18" s="154"/>
      <c r="N18" s="155"/>
      <c r="O18" s="76" t="s">
        <v>15</v>
      </c>
      <c r="P18" s="154"/>
      <c r="Q18" s="155"/>
      <c r="R18" s="76" t="s">
        <v>15</v>
      </c>
      <c r="S18" s="154"/>
      <c r="T18" s="3">
        <v>29</v>
      </c>
      <c r="U18" s="75" t="s">
        <v>16</v>
      </c>
      <c r="V18" s="3">
        <v>60</v>
      </c>
      <c r="W18" s="228" t="s">
        <v>17</v>
      </c>
      <c r="X18" s="270" t="s">
        <v>1116</v>
      </c>
      <c r="Y18" s="231"/>
      <c r="AA18" s="62">
        <f t="shared" si="4"/>
        <v>1</v>
      </c>
      <c r="AB18" s="62" t="b">
        <f t="shared" si="5"/>
        <v>0</v>
      </c>
      <c r="AC18" s="62" t="b">
        <f t="shared" si="6"/>
        <v>0</v>
      </c>
    </row>
    <row r="19" spans="1:29" s="62" customFormat="1" ht="18" customHeight="1" x14ac:dyDescent="0.2">
      <c r="A19" s="104">
        <f t="shared" si="2"/>
        <v>13</v>
      </c>
      <c r="B19" s="410" t="str">
        <f t="shared" si="3"/>
        <v>won</v>
      </c>
      <c r="C19" s="411"/>
      <c r="D19" s="90" t="s">
        <v>1093</v>
      </c>
      <c r="E19" s="1">
        <v>2</v>
      </c>
      <c r="F19" s="76" t="s">
        <v>15</v>
      </c>
      <c r="G19" s="2">
        <v>1</v>
      </c>
      <c r="H19" s="158">
        <f t="shared" si="0"/>
        <v>0</v>
      </c>
      <c r="I19" s="76" t="s">
        <v>15</v>
      </c>
      <c r="J19" s="162">
        <f t="shared" si="1"/>
        <v>2</v>
      </c>
      <c r="K19" s="153"/>
      <c r="L19" s="76" t="s">
        <v>15</v>
      </c>
      <c r="M19" s="154">
        <v>1</v>
      </c>
      <c r="N19" s="155"/>
      <c r="O19" s="76" t="s">
        <v>15</v>
      </c>
      <c r="P19" s="154">
        <v>1</v>
      </c>
      <c r="Q19" s="155"/>
      <c r="R19" s="76" t="s">
        <v>15</v>
      </c>
      <c r="S19" s="154"/>
      <c r="T19" s="3">
        <v>28</v>
      </c>
      <c r="U19" s="75" t="s">
        <v>16</v>
      </c>
      <c r="V19" s="3">
        <v>60</v>
      </c>
      <c r="W19" s="228" t="s">
        <v>17</v>
      </c>
      <c r="X19" s="270" t="s">
        <v>1117</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1104</v>
      </c>
      <c r="E20" s="1">
        <v>2</v>
      </c>
      <c r="F20" s="76" t="s">
        <v>15</v>
      </c>
      <c r="G20" s="2">
        <v>1</v>
      </c>
      <c r="H20" s="158">
        <f t="shared" si="0"/>
        <v>2</v>
      </c>
      <c r="I20" s="76" t="s">
        <v>15</v>
      </c>
      <c r="J20" s="162">
        <f t="shared" si="1"/>
        <v>0</v>
      </c>
      <c r="K20" s="153"/>
      <c r="L20" s="76" t="s">
        <v>15</v>
      </c>
      <c r="M20" s="154"/>
      <c r="N20" s="155">
        <v>2</v>
      </c>
      <c r="O20" s="76" t="s">
        <v>15</v>
      </c>
      <c r="P20" s="154"/>
      <c r="Q20" s="155"/>
      <c r="R20" s="76" t="s">
        <v>15</v>
      </c>
      <c r="S20" s="154"/>
      <c r="T20" s="3">
        <v>20</v>
      </c>
      <c r="U20" s="75" t="s">
        <v>16</v>
      </c>
      <c r="V20" s="3">
        <v>90</v>
      </c>
      <c r="W20" s="228" t="s">
        <v>17</v>
      </c>
      <c r="X20" s="270" t="s">
        <v>1118</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1094</v>
      </c>
      <c r="E21" s="1">
        <v>1</v>
      </c>
      <c r="F21" s="76" t="s">
        <v>15</v>
      </c>
      <c r="G21" s="2">
        <v>1</v>
      </c>
      <c r="H21" s="158">
        <f t="shared" si="0"/>
        <v>0</v>
      </c>
      <c r="I21" s="76" t="s">
        <v>15</v>
      </c>
      <c r="J21" s="162">
        <f t="shared" si="1"/>
        <v>2</v>
      </c>
      <c r="K21" s="153"/>
      <c r="L21" s="76" t="s">
        <v>15</v>
      </c>
      <c r="M21" s="154"/>
      <c r="N21" s="155"/>
      <c r="O21" s="76" t="s">
        <v>15</v>
      </c>
      <c r="P21" s="154">
        <v>1</v>
      </c>
      <c r="Q21" s="155"/>
      <c r="R21" s="76" t="s">
        <v>15</v>
      </c>
      <c r="S21" s="154">
        <v>1</v>
      </c>
      <c r="T21" s="3"/>
      <c r="U21" s="75" t="s">
        <v>16</v>
      </c>
      <c r="V21" s="3">
        <v>20</v>
      </c>
      <c r="W21" s="228" t="s">
        <v>17</v>
      </c>
      <c r="X21" s="270" t="s">
        <v>1119</v>
      </c>
      <c r="Y21" s="231"/>
      <c r="AA21" s="62" t="b">
        <f t="shared" si="4"/>
        <v>0</v>
      </c>
      <c r="AB21" s="62">
        <f t="shared" si="5"/>
        <v>1</v>
      </c>
      <c r="AC21" s="62" t="b">
        <f t="shared" si="6"/>
        <v>0</v>
      </c>
    </row>
    <row r="22" spans="1:29" s="62" customFormat="1" ht="18" customHeight="1" x14ac:dyDescent="0.2">
      <c r="A22" s="104">
        <f t="shared" si="2"/>
        <v>16</v>
      </c>
      <c r="B22" s="410" t="str">
        <f t="shared" si="3"/>
        <v>won</v>
      </c>
      <c r="C22" s="411"/>
      <c r="D22" s="90" t="s">
        <v>1105</v>
      </c>
      <c r="E22" s="1">
        <v>2</v>
      </c>
      <c r="F22" s="76" t="s">
        <v>15</v>
      </c>
      <c r="G22" s="2">
        <v>0</v>
      </c>
      <c r="H22" s="158">
        <f t="shared" si="0"/>
        <v>0</v>
      </c>
      <c r="I22" s="76" t="s">
        <v>15</v>
      </c>
      <c r="J22" s="162">
        <f t="shared" si="1"/>
        <v>2</v>
      </c>
      <c r="K22" s="153"/>
      <c r="L22" s="76" t="s">
        <v>15</v>
      </c>
      <c r="M22" s="154">
        <v>2</v>
      </c>
      <c r="N22" s="155"/>
      <c r="O22" s="76" t="s">
        <v>15</v>
      </c>
      <c r="P22" s="154"/>
      <c r="Q22" s="155"/>
      <c r="R22" s="76" t="s">
        <v>15</v>
      </c>
      <c r="S22" s="154"/>
      <c r="T22" s="3">
        <v>28</v>
      </c>
      <c r="U22" s="75" t="s">
        <v>16</v>
      </c>
      <c r="V22" s="3">
        <v>80</v>
      </c>
      <c r="W22" s="228" t="s">
        <v>17</v>
      </c>
      <c r="X22" s="270" t="s">
        <v>1120</v>
      </c>
      <c r="Y22" s="231"/>
      <c r="AA22" s="62">
        <f t="shared" si="4"/>
        <v>1</v>
      </c>
      <c r="AB22" s="62" t="b">
        <f t="shared" si="5"/>
        <v>0</v>
      </c>
      <c r="AC22" s="62" t="b">
        <f t="shared" si="6"/>
        <v>0</v>
      </c>
    </row>
    <row r="23" spans="1:29" s="62" customFormat="1" ht="18" customHeight="1" x14ac:dyDescent="0.2">
      <c r="A23" s="104">
        <f t="shared" si="2"/>
        <v>17</v>
      </c>
      <c r="B23" s="410" t="str">
        <f t="shared" si="3"/>
        <v>lost</v>
      </c>
      <c r="C23" s="411"/>
      <c r="D23" s="90" t="s">
        <v>1106</v>
      </c>
      <c r="E23" s="1">
        <v>1</v>
      </c>
      <c r="F23" s="76" t="s">
        <v>15</v>
      </c>
      <c r="G23" s="2">
        <v>2</v>
      </c>
      <c r="H23" s="158">
        <f t="shared" si="0"/>
        <v>1</v>
      </c>
      <c r="I23" s="76" t="s">
        <v>15</v>
      </c>
      <c r="J23" s="162">
        <f t="shared" si="1"/>
        <v>2</v>
      </c>
      <c r="K23" s="153">
        <v>1</v>
      </c>
      <c r="L23" s="76" t="s">
        <v>15</v>
      </c>
      <c r="M23" s="154">
        <v>1</v>
      </c>
      <c r="N23" s="155"/>
      <c r="O23" s="76" t="s">
        <v>15</v>
      </c>
      <c r="P23" s="154"/>
      <c r="Q23" s="155"/>
      <c r="R23" s="76" t="s">
        <v>15</v>
      </c>
      <c r="S23" s="154">
        <v>1</v>
      </c>
      <c r="T23" s="3">
        <v>19</v>
      </c>
      <c r="U23" s="75" t="s">
        <v>16</v>
      </c>
      <c r="V23" s="3">
        <v>50</v>
      </c>
      <c r="W23" s="228" t="s">
        <v>17</v>
      </c>
      <c r="X23" s="270" t="s">
        <v>1121</v>
      </c>
      <c r="Y23" s="231"/>
      <c r="AA23" s="62" t="b">
        <f t="shared" si="4"/>
        <v>0</v>
      </c>
      <c r="AB23" s="62" t="b">
        <f t="shared" si="5"/>
        <v>0</v>
      </c>
      <c r="AC23" s="62">
        <f t="shared" si="6"/>
        <v>1</v>
      </c>
    </row>
    <row r="24" spans="1:29" s="62" customFormat="1" ht="18" customHeight="1" x14ac:dyDescent="0.2">
      <c r="A24" s="104">
        <f t="shared" si="2"/>
        <v>18</v>
      </c>
      <c r="B24" s="410" t="str">
        <f t="shared" si="3"/>
        <v>lost</v>
      </c>
      <c r="C24" s="411"/>
      <c r="D24" s="90" t="s">
        <v>1093</v>
      </c>
      <c r="E24" s="1">
        <v>1</v>
      </c>
      <c r="F24" s="76" t="s">
        <v>15</v>
      </c>
      <c r="G24" s="2">
        <v>2</v>
      </c>
      <c r="H24" s="158">
        <f t="shared" si="0"/>
        <v>1</v>
      </c>
      <c r="I24" s="76" t="s">
        <v>15</v>
      </c>
      <c r="J24" s="162">
        <f t="shared" si="1"/>
        <v>2</v>
      </c>
      <c r="K24" s="153"/>
      <c r="L24" s="76" t="s">
        <v>15</v>
      </c>
      <c r="M24" s="154">
        <v>2</v>
      </c>
      <c r="N24" s="155">
        <v>1</v>
      </c>
      <c r="O24" s="76" t="s">
        <v>15</v>
      </c>
      <c r="P24" s="154"/>
      <c r="Q24" s="155"/>
      <c r="R24" s="76" t="s">
        <v>15</v>
      </c>
      <c r="S24" s="154"/>
      <c r="T24" s="3">
        <v>24</v>
      </c>
      <c r="U24" s="75" t="s">
        <v>16</v>
      </c>
      <c r="V24" s="3">
        <v>60</v>
      </c>
      <c r="W24" s="228" t="s">
        <v>17</v>
      </c>
      <c r="X24" s="270" t="s">
        <v>1122</v>
      </c>
      <c r="Y24" s="231"/>
      <c r="AA24" s="62" t="b">
        <f t="shared" si="4"/>
        <v>0</v>
      </c>
      <c r="AB24" s="62" t="b">
        <f t="shared" si="5"/>
        <v>0</v>
      </c>
      <c r="AC24" s="62">
        <f t="shared" si="6"/>
        <v>1</v>
      </c>
    </row>
    <row r="25" spans="1:29" s="62" customFormat="1" ht="18" customHeight="1" x14ac:dyDescent="0.2">
      <c r="A25" s="104">
        <f t="shared" si="2"/>
        <v>19</v>
      </c>
      <c r="B25" s="410" t="str">
        <f t="shared" si="3"/>
        <v>won</v>
      </c>
      <c r="C25" s="411"/>
      <c r="D25" s="90" t="s">
        <v>1107</v>
      </c>
      <c r="E25" s="1">
        <v>2</v>
      </c>
      <c r="F25" s="76" t="s">
        <v>15</v>
      </c>
      <c r="G25" s="2">
        <v>1</v>
      </c>
      <c r="H25" s="158">
        <f t="shared" si="0"/>
        <v>0</v>
      </c>
      <c r="I25" s="76" t="s">
        <v>15</v>
      </c>
      <c r="J25" s="162">
        <f t="shared" si="1"/>
        <v>1</v>
      </c>
      <c r="K25" s="153"/>
      <c r="L25" s="76" t="s">
        <v>15</v>
      </c>
      <c r="M25" s="154">
        <v>1</v>
      </c>
      <c r="N25" s="155"/>
      <c r="O25" s="76" t="s">
        <v>15</v>
      </c>
      <c r="P25" s="154"/>
      <c r="Q25" s="155"/>
      <c r="R25" s="76" t="s">
        <v>15</v>
      </c>
      <c r="S25" s="154"/>
      <c r="T25" s="3">
        <v>14</v>
      </c>
      <c r="U25" s="75" t="s">
        <v>16</v>
      </c>
      <c r="V25" s="3">
        <v>80</v>
      </c>
      <c r="W25" s="228" t="s">
        <v>17</v>
      </c>
      <c r="X25" s="270"/>
      <c r="Y25" s="231"/>
      <c r="AA25" s="62">
        <f t="shared" si="4"/>
        <v>1</v>
      </c>
      <c r="AB25" s="62" t="b">
        <f t="shared" si="5"/>
        <v>0</v>
      </c>
      <c r="AC25" s="62" t="b">
        <f t="shared" si="6"/>
        <v>0</v>
      </c>
    </row>
    <row r="26" spans="1:29" s="62" customFormat="1" ht="18" customHeight="1" x14ac:dyDescent="0.2">
      <c r="A26" s="104">
        <f t="shared" si="2"/>
        <v>20</v>
      </c>
      <c r="B26" s="410" t="str">
        <f t="shared" si="3"/>
        <v>lost</v>
      </c>
      <c r="C26" s="411"/>
      <c r="D26" s="90" t="s">
        <v>1102</v>
      </c>
      <c r="E26" s="1">
        <v>0</v>
      </c>
      <c r="F26" s="76" t="s">
        <v>15</v>
      </c>
      <c r="G26" s="2">
        <v>4</v>
      </c>
      <c r="H26" s="158">
        <f t="shared" si="0"/>
        <v>0</v>
      </c>
      <c r="I26" s="76" t="s">
        <v>15</v>
      </c>
      <c r="J26" s="162">
        <f t="shared" si="1"/>
        <v>2</v>
      </c>
      <c r="K26" s="153"/>
      <c r="L26" s="76" t="s">
        <v>15</v>
      </c>
      <c r="M26" s="154">
        <v>1</v>
      </c>
      <c r="N26" s="155"/>
      <c r="O26" s="76" t="s">
        <v>15</v>
      </c>
      <c r="P26" s="154">
        <v>1</v>
      </c>
      <c r="Q26" s="155"/>
      <c r="R26" s="76" t="s">
        <v>15</v>
      </c>
      <c r="S26" s="154"/>
      <c r="T26" s="3">
        <v>37</v>
      </c>
      <c r="U26" s="75" t="s">
        <v>16</v>
      </c>
      <c r="V26" s="3">
        <v>40</v>
      </c>
      <c r="W26" s="228" t="s">
        <v>17</v>
      </c>
      <c r="X26" s="270" t="s">
        <v>1123</v>
      </c>
      <c r="Y26" s="231"/>
      <c r="AA26" s="62" t="b">
        <f t="shared" si="4"/>
        <v>0</v>
      </c>
      <c r="AB26" s="62" t="b">
        <f t="shared" si="5"/>
        <v>0</v>
      </c>
      <c r="AC26" s="62">
        <f t="shared" si="6"/>
        <v>1</v>
      </c>
    </row>
    <row r="27" spans="1:29" s="62" customFormat="1" ht="18" customHeight="1" x14ac:dyDescent="0.2">
      <c r="A27" s="104">
        <f t="shared" si="2"/>
        <v>21</v>
      </c>
      <c r="B27" s="410" t="str">
        <f t="shared" si="3"/>
        <v>won</v>
      </c>
      <c r="C27" s="411"/>
      <c r="D27" s="90" t="s">
        <v>1108</v>
      </c>
      <c r="E27" s="1">
        <v>2</v>
      </c>
      <c r="F27" s="76" t="s">
        <v>15</v>
      </c>
      <c r="G27" s="2">
        <v>1</v>
      </c>
      <c r="H27" s="158">
        <f t="shared" si="0"/>
        <v>3</v>
      </c>
      <c r="I27" s="76" t="s">
        <v>15</v>
      </c>
      <c r="J27" s="162">
        <f t="shared" si="1"/>
        <v>1</v>
      </c>
      <c r="K27" s="153">
        <v>1</v>
      </c>
      <c r="L27" s="76" t="s">
        <v>15</v>
      </c>
      <c r="M27" s="154">
        <v>1</v>
      </c>
      <c r="N27" s="155">
        <v>1</v>
      </c>
      <c r="O27" s="76" t="s">
        <v>15</v>
      </c>
      <c r="P27" s="154"/>
      <c r="Q27" s="155">
        <v>1</v>
      </c>
      <c r="R27" s="76" t="s">
        <v>15</v>
      </c>
      <c r="S27" s="154"/>
      <c r="T27" s="3">
        <v>20</v>
      </c>
      <c r="U27" s="75" t="s">
        <v>16</v>
      </c>
      <c r="V27" s="3">
        <v>40</v>
      </c>
      <c r="W27" s="228" t="s">
        <v>17</v>
      </c>
      <c r="X27" s="270" t="s">
        <v>1124</v>
      </c>
      <c r="Y27" s="231"/>
      <c r="AA27" s="62">
        <f t="shared" si="4"/>
        <v>1</v>
      </c>
      <c r="AB27" s="62" t="b">
        <f t="shared" si="5"/>
        <v>0</v>
      </c>
      <c r="AC27" s="62" t="b">
        <f t="shared" si="6"/>
        <v>0</v>
      </c>
    </row>
    <row r="28" spans="1:29" s="62" customFormat="1" ht="18" customHeight="1" x14ac:dyDescent="0.2">
      <c r="A28" s="104">
        <f t="shared" si="2"/>
        <v>22</v>
      </c>
      <c r="B28" s="410" t="str">
        <f t="shared" si="3"/>
        <v>lost</v>
      </c>
      <c r="C28" s="411"/>
      <c r="D28" s="90" t="s">
        <v>1109</v>
      </c>
      <c r="E28" s="1">
        <v>3</v>
      </c>
      <c r="F28" s="76" t="s">
        <v>15</v>
      </c>
      <c r="G28" s="2">
        <v>4</v>
      </c>
      <c r="H28" s="158">
        <f t="shared" si="0"/>
        <v>1</v>
      </c>
      <c r="I28" s="76" t="s">
        <v>15</v>
      </c>
      <c r="J28" s="162">
        <f t="shared" si="1"/>
        <v>3</v>
      </c>
      <c r="K28" s="153">
        <v>1</v>
      </c>
      <c r="L28" s="76" t="s">
        <v>15</v>
      </c>
      <c r="M28" s="154">
        <v>2</v>
      </c>
      <c r="N28" s="155"/>
      <c r="O28" s="76" t="s">
        <v>15</v>
      </c>
      <c r="P28" s="154"/>
      <c r="Q28" s="155"/>
      <c r="R28" s="76" t="s">
        <v>15</v>
      </c>
      <c r="S28" s="154">
        <v>1</v>
      </c>
      <c r="T28" s="3">
        <v>37</v>
      </c>
      <c r="U28" s="75" t="s">
        <v>16</v>
      </c>
      <c r="V28" s="3">
        <v>30</v>
      </c>
      <c r="W28" s="228" t="s">
        <v>17</v>
      </c>
      <c r="X28" s="270" t="s">
        <v>1125</v>
      </c>
      <c r="Y28" s="231"/>
      <c r="AA28" s="62" t="b">
        <f t="shared" si="4"/>
        <v>0</v>
      </c>
      <c r="AB28" s="62" t="b">
        <f t="shared" si="5"/>
        <v>0</v>
      </c>
      <c r="AC28" s="62">
        <f t="shared" si="6"/>
        <v>1</v>
      </c>
    </row>
    <row r="29" spans="1:29" s="62" customFormat="1" ht="18" customHeight="1" x14ac:dyDescent="0.2">
      <c r="A29" s="104">
        <f t="shared" si="2"/>
        <v>23</v>
      </c>
      <c r="B29" s="410" t="str">
        <f t="shared" si="3"/>
        <v>lost</v>
      </c>
      <c r="C29" s="411"/>
      <c r="D29" s="90" t="s">
        <v>1106</v>
      </c>
      <c r="E29" s="1">
        <v>1</v>
      </c>
      <c r="F29" s="76" t="s">
        <v>15</v>
      </c>
      <c r="G29" s="2">
        <v>2</v>
      </c>
      <c r="H29" s="158">
        <f t="shared" si="0"/>
        <v>0</v>
      </c>
      <c r="I29" s="76" t="s">
        <v>15</v>
      </c>
      <c r="J29" s="162">
        <f t="shared" si="1"/>
        <v>3</v>
      </c>
      <c r="K29" s="153"/>
      <c r="L29" s="76" t="s">
        <v>15</v>
      </c>
      <c r="M29" s="154">
        <v>2</v>
      </c>
      <c r="N29" s="155"/>
      <c r="O29" s="76" t="s">
        <v>15</v>
      </c>
      <c r="P29" s="154">
        <v>1</v>
      </c>
      <c r="Q29" s="155"/>
      <c r="R29" s="76" t="s">
        <v>15</v>
      </c>
      <c r="S29" s="154"/>
      <c r="T29" s="3">
        <v>33</v>
      </c>
      <c r="U29" s="75" t="s">
        <v>16</v>
      </c>
      <c r="V29" s="3">
        <v>30</v>
      </c>
      <c r="W29" s="228" t="s">
        <v>17</v>
      </c>
      <c r="X29" s="270" t="s">
        <v>1126</v>
      </c>
      <c r="Y29" s="231"/>
      <c r="AA29" s="62" t="b">
        <f t="shared" si="4"/>
        <v>0</v>
      </c>
      <c r="AB29" s="62" t="b">
        <f t="shared" si="5"/>
        <v>0</v>
      </c>
      <c r="AC29" s="62">
        <f t="shared" si="6"/>
        <v>1</v>
      </c>
    </row>
    <row r="30" spans="1:29" s="62" customFormat="1" ht="18" customHeight="1" x14ac:dyDescent="0.2">
      <c r="A30" s="104">
        <f t="shared" si="2"/>
        <v>24</v>
      </c>
      <c r="B30" s="410" t="str">
        <f t="shared" si="3"/>
        <v>won</v>
      </c>
      <c r="C30" s="411"/>
      <c r="D30" s="90" t="s">
        <v>1110</v>
      </c>
      <c r="E30" s="1">
        <v>3</v>
      </c>
      <c r="F30" s="76" t="s">
        <v>15</v>
      </c>
      <c r="G30" s="2">
        <v>2</v>
      </c>
      <c r="H30" s="158">
        <f t="shared" si="0"/>
        <v>4</v>
      </c>
      <c r="I30" s="76" t="s">
        <v>15</v>
      </c>
      <c r="J30" s="162">
        <f t="shared" si="1"/>
        <v>2</v>
      </c>
      <c r="K30" s="153">
        <v>2</v>
      </c>
      <c r="L30" s="76" t="s">
        <v>15</v>
      </c>
      <c r="M30" s="154">
        <v>2</v>
      </c>
      <c r="N30" s="155">
        <v>1</v>
      </c>
      <c r="O30" s="76" t="s">
        <v>15</v>
      </c>
      <c r="P30" s="154"/>
      <c r="Q30" s="155">
        <v>1</v>
      </c>
      <c r="R30" s="76" t="s">
        <v>15</v>
      </c>
      <c r="S30" s="154"/>
      <c r="T30" s="3">
        <v>21</v>
      </c>
      <c r="U30" s="75" t="s">
        <v>16</v>
      </c>
      <c r="V30" s="3">
        <v>20</v>
      </c>
      <c r="W30" s="228" t="s">
        <v>17</v>
      </c>
      <c r="X30" s="270" t="s">
        <v>1118</v>
      </c>
      <c r="Y30" s="231"/>
      <c r="AA30" s="62">
        <f t="shared" si="4"/>
        <v>1</v>
      </c>
      <c r="AB30" s="62" t="b">
        <f t="shared" si="5"/>
        <v>0</v>
      </c>
      <c r="AC30" s="62" t="b">
        <f t="shared" si="6"/>
        <v>0</v>
      </c>
    </row>
    <row r="31" spans="1:29" s="62" customFormat="1" ht="18" customHeight="1" x14ac:dyDescent="0.2">
      <c r="A31" s="104">
        <f t="shared" si="2"/>
        <v>25</v>
      </c>
      <c r="B31" s="410" t="str">
        <f t="shared" si="3"/>
        <v>won</v>
      </c>
      <c r="C31" s="411"/>
      <c r="D31" s="90" t="s">
        <v>1107</v>
      </c>
      <c r="E31" s="1">
        <v>2</v>
      </c>
      <c r="F31" s="76" t="s">
        <v>15</v>
      </c>
      <c r="G31" s="2">
        <v>1</v>
      </c>
      <c r="H31" s="158">
        <f t="shared" si="0"/>
        <v>0</v>
      </c>
      <c r="I31" s="76" t="s">
        <v>15</v>
      </c>
      <c r="J31" s="162">
        <f t="shared" si="1"/>
        <v>2</v>
      </c>
      <c r="K31" s="153"/>
      <c r="L31" s="76" t="s">
        <v>15</v>
      </c>
      <c r="M31" s="154">
        <v>1</v>
      </c>
      <c r="N31" s="155"/>
      <c r="O31" s="76" t="s">
        <v>15</v>
      </c>
      <c r="P31" s="154">
        <v>1</v>
      </c>
      <c r="Q31" s="155"/>
      <c r="R31" s="76" t="s">
        <v>15</v>
      </c>
      <c r="S31" s="154"/>
      <c r="T31" s="3">
        <v>20</v>
      </c>
      <c r="U31" s="75" t="s">
        <v>16</v>
      </c>
      <c r="V31" s="3">
        <v>50</v>
      </c>
      <c r="W31" s="228" t="s">
        <v>17</v>
      </c>
      <c r="X31" s="270"/>
      <c r="Y31" s="231"/>
      <c r="AA31" s="62">
        <f t="shared" si="4"/>
        <v>1</v>
      </c>
      <c r="AB31" s="62" t="b">
        <f t="shared" si="5"/>
        <v>0</v>
      </c>
      <c r="AC31" s="62" t="b">
        <f t="shared" si="6"/>
        <v>0</v>
      </c>
    </row>
    <row r="32" spans="1:29" s="62" customFormat="1" ht="18" customHeight="1" x14ac:dyDescent="0.2">
      <c r="A32" s="104">
        <f t="shared" si="2"/>
        <v>26</v>
      </c>
      <c r="B32" s="410" t="str">
        <f t="shared" si="3"/>
        <v>won</v>
      </c>
      <c r="C32" s="411"/>
      <c r="D32" s="90" t="s">
        <v>1094</v>
      </c>
      <c r="E32" s="1">
        <v>2</v>
      </c>
      <c r="F32" s="76" t="s">
        <v>15</v>
      </c>
      <c r="G32" s="2">
        <v>0</v>
      </c>
      <c r="H32" s="158">
        <f t="shared" si="0"/>
        <v>2</v>
      </c>
      <c r="I32" s="76" t="s">
        <v>15</v>
      </c>
      <c r="J32" s="162">
        <f t="shared" si="1"/>
        <v>1</v>
      </c>
      <c r="K32" s="153">
        <v>1</v>
      </c>
      <c r="L32" s="76" t="s">
        <v>15</v>
      </c>
      <c r="M32" s="154"/>
      <c r="N32" s="155">
        <v>1</v>
      </c>
      <c r="O32" s="76" t="s">
        <v>15</v>
      </c>
      <c r="P32" s="154"/>
      <c r="Q32" s="155"/>
      <c r="R32" s="76" t="s">
        <v>15</v>
      </c>
      <c r="S32" s="154">
        <v>1</v>
      </c>
      <c r="T32" s="3">
        <v>36</v>
      </c>
      <c r="U32" s="75" t="s">
        <v>16</v>
      </c>
      <c r="V32" s="3">
        <v>60</v>
      </c>
      <c r="W32" s="228" t="s">
        <v>17</v>
      </c>
      <c r="X32" s="270" t="s">
        <v>1128</v>
      </c>
      <c r="Y32" s="231"/>
      <c r="AA32" s="62">
        <f t="shared" si="4"/>
        <v>1</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2020-02-01T17:03:28Z</dcterms:modified>
</cp:coreProperties>
</file>