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tarting\"/>
    </mc:Choice>
  </mc:AlternateContent>
  <bookViews>
    <workbookView xWindow="0" yWindow="0" windowWidth="28800" windowHeight="1233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B12" i="2" s="1"/>
  <c r="AA13" i="2"/>
  <c r="AA14" i="2"/>
  <c r="AA15" i="2"/>
  <c r="AA16" i="2"/>
  <c r="AA17" i="2"/>
  <c r="AA18" i="2"/>
  <c r="AA19" i="2"/>
  <c r="AA20" i="2"/>
  <c r="B20" i="2" s="1"/>
  <c r="AA21" i="2"/>
  <c r="AA22" i="2"/>
  <c r="AA23" i="2"/>
  <c r="AA24" i="2"/>
  <c r="AA25" i="2"/>
  <c r="AA26" i="2"/>
  <c r="AA27" i="2"/>
  <c r="AA28" i="2"/>
  <c r="B28" i="2" s="1"/>
  <c r="AA29" i="2"/>
  <c r="AA30" i="2"/>
  <c r="AA31" i="2"/>
  <c r="AA32" i="2"/>
  <c r="AA33" i="2"/>
  <c r="AA34" i="2"/>
  <c r="AA35" i="2"/>
  <c r="AA36" i="2"/>
  <c r="AA37" i="2"/>
  <c r="AA38" i="2"/>
  <c r="AA39" i="2"/>
  <c r="AA40" i="2"/>
  <c r="B40" i="2" s="1"/>
  <c r="AA41" i="2"/>
  <c r="AA42" i="2"/>
  <c r="AA43" i="2"/>
  <c r="AA44" i="2"/>
  <c r="B44" i="2" s="1"/>
  <c r="AA45" i="2"/>
  <c r="AA46" i="2"/>
  <c r="AA47" i="2"/>
  <c r="AA48" i="2"/>
  <c r="B48" i="2" s="1"/>
  <c r="AA49" i="2"/>
  <c r="AA50" i="2"/>
  <c r="AA51" i="2"/>
  <c r="AA52" i="2"/>
  <c r="B52" i="2" s="1"/>
  <c r="AA53" i="2"/>
  <c r="AA54" i="2"/>
  <c r="AA55" i="2"/>
  <c r="AA56" i="2"/>
  <c r="AA57" i="2"/>
  <c r="AA58" i="2"/>
  <c r="AA59" i="2"/>
  <c r="B59" i="2" s="1"/>
  <c r="AA60" i="2"/>
  <c r="AA61" i="2"/>
  <c r="AA62" i="2"/>
  <c r="B62" i="2" s="1"/>
  <c r="AA63" i="2"/>
  <c r="AA64" i="2"/>
  <c r="AA65" i="2"/>
  <c r="AA66" i="2"/>
  <c r="B66" i="2" s="1"/>
  <c r="AA67" i="2"/>
  <c r="AA68" i="2"/>
  <c r="AA69" i="2"/>
  <c r="AA70" i="2"/>
  <c r="B70" i="2" s="1"/>
  <c r="AA71" i="2"/>
  <c r="AA72" i="2"/>
  <c r="AA73" i="2"/>
  <c r="AA74" i="2"/>
  <c r="AA75" i="2"/>
  <c r="AA76" i="2"/>
  <c r="AA77" i="2"/>
  <c r="AA78" i="2"/>
  <c r="B78" i="2" s="1"/>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B147" i="2" s="1"/>
  <c r="AA148" i="2"/>
  <c r="AA149" i="2"/>
  <c r="AA150" i="2"/>
  <c r="AA151" i="2"/>
  <c r="B151" i="2" s="1"/>
  <c r="AA152" i="2"/>
  <c r="AA153" i="2"/>
  <c r="AA154" i="2"/>
  <c r="AA155" i="2"/>
  <c r="AA156" i="2"/>
  <c r="AA157" i="2"/>
  <c r="AA158" i="2"/>
  <c r="AA159" i="2"/>
  <c r="AA160" i="2"/>
  <c r="AA161" i="2"/>
  <c r="AA162" i="2"/>
  <c r="B162" i="2" s="1"/>
  <c r="AA163" i="2"/>
  <c r="AA164" i="2"/>
  <c r="AA165" i="2"/>
  <c r="AA166" i="2"/>
  <c r="AA167" i="2"/>
  <c r="AA168" i="2"/>
  <c r="AA169" i="2"/>
  <c r="AA170" i="2"/>
  <c r="B170" i="2" s="1"/>
  <c r="AA171" i="2"/>
  <c r="AA172" i="2"/>
  <c r="AA173" i="2"/>
  <c r="AA174" i="2"/>
  <c r="AA175" i="2"/>
  <c r="AA176" i="2"/>
  <c r="AA177" i="2"/>
  <c r="AA178" i="2"/>
  <c r="AA179" i="2"/>
  <c r="AA180" i="2"/>
  <c r="AA181" i="2"/>
  <c r="AA182" i="2"/>
  <c r="AA183" i="2"/>
  <c r="AA184" i="2"/>
  <c r="AA185" i="2"/>
  <c r="AA186" i="2"/>
  <c r="AA187" i="2"/>
  <c r="AA188" i="2"/>
  <c r="AA189" i="2"/>
  <c r="B189" i="2"/>
  <c r="AA190" i="2"/>
  <c r="B190" i="2" s="1"/>
  <c r="AA191" i="2"/>
  <c r="AA192" i="2"/>
  <c r="AA193" i="2"/>
  <c r="AA194" i="2"/>
  <c r="AA195" i="2"/>
  <c r="AA196" i="2"/>
  <c r="B196" i="2" s="1"/>
  <c r="AA197" i="2"/>
  <c r="B197" i="2" s="1"/>
  <c r="AA198" i="2"/>
  <c r="AA199" i="2"/>
  <c r="AA200" i="2"/>
  <c r="AA201" i="2"/>
  <c r="AA202" i="2"/>
  <c r="AA203" i="2"/>
  <c r="AA204" i="2"/>
  <c r="B204" i="2" s="1"/>
  <c r="AA205" i="2"/>
  <c r="AA206" i="2"/>
  <c r="AB7" i="2"/>
  <c r="AB8" i="2"/>
  <c r="AB9" i="2"/>
  <c r="AB10" i="2"/>
  <c r="AB11" i="2"/>
  <c r="AB12" i="2"/>
  <c r="AB13" i="2"/>
  <c r="AB14" i="2"/>
  <c r="AB15" i="2"/>
  <c r="AB16" i="2"/>
  <c r="AB17" i="2"/>
  <c r="AB18" i="2"/>
  <c r="AB19" i="2"/>
  <c r="AB20" i="2"/>
  <c r="AB21" i="2"/>
  <c r="B21" i="2" s="1"/>
  <c r="AB22" i="2"/>
  <c r="AB23" i="2"/>
  <c r="AB24" i="2"/>
  <c r="B24" i="2" s="1"/>
  <c r="AB25" i="2"/>
  <c r="B25" i="2" s="1"/>
  <c r="AB26" i="2"/>
  <c r="AB27" i="2"/>
  <c r="AB28" i="2"/>
  <c r="AB29" i="2"/>
  <c r="AB30" i="2"/>
  <c r="AB31" i="2"/>
  <c r="AB32" i="2"/>
  <c r="B32" i="2" s="1"/>
  <c r="AB33" i="2"/>
  <c r="B33" i="2" s="1"/>
  <c r="AB34" i="2"/>
  <c r="AB35" i="2"/>
  <c r="AB36" i="2"/>
  <c r="B36" i="2" s="1"/>
  <c r="AB37" i="2"/>
  <c r="AB38" i="2"/>
  <c r="AB39" i="2"/>
  <c r="AB40" i="2"/>
  <c r="AB41" i="2"/>
  <c r="B41" i="2" s="1"/>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B73" i="2" s="1"/>
  <c r="AB74" i="2"/>
  <c r="AB75" i="2"/>
  <c r="AB76" i="2"/>
  <c r="AB77" i="2"/>
  <c r="AB78" i="2"/>
  <c r="AB79" i="2"/>
  <c r="AB80" i="2"/>
  <c r="AB81" i="2"/>
  <c r="AB82" i="2"/>
  <c r="AB83" i="2"/>
  <c r="AB84" i="2"/>
  <c r="AB85" i="2"/>
  <c r="AB86" i="2"/>
  <c r="AB87" i="2"/>
  <c r="AB88" i="2"/>
  <c r="AB89" i="2"/>
  <c r="AB90" i="2"/>
  <c r="AB91" i="2"/>
  <c r="AB92" i="2"/>
  <c r="AB93" i="2"/>
  <c r="B93" i="2" s="1"/>
  <c r="AB94" i="2"/>
  <c r="AB95" i="2"/>
  <c r="AB96" i="2"/>
  <c r="AB97" i="2"/>
  <c r="B97" i="2" s="1"/>
  <c r="AB98" i="2"/>
  <c r="AB99" i="2"/>
  <c r="AB100" i="2"/>
  <c r="AB101" i="2"/>
  <c r="AB102" i="2"/>
  <c r="AB103" i="2"/>
  <c r="AB104" i="2"/>
  <c r="B104" i="2" s="1"/>
  <c r="AB105" i="2"/>
  <c r="AB106" i="2"/>
  <c r="AB107" i="2"/>
  <c r="AB108" i="2"/>
  <c r="AB109" i="2"/>
  <c r="B109" i="2" s="1"/>
  <c r="AB110" i="2"/>
  <c r="AB111" i="2"/>
  <c r="AB112" i="2"/>
  <c r="B112" i="2" s="1"/>
  <c r="AB113" i="2"/>
  <c r="AB114" i="2"/>
  <c r="AB115" i="2"/>
  <c r="AB116" i="2"/>
  <c r="B116" i="2" s="1"/>
  <c r="AB117" i="2"/>
  <c r="AB118" i="2"/>
  <c r="AB119" i="2"/>
  <c r="AB120" i="2"/>
  <c r="B120" i="2" s="1"/>
  <c r="AB121" i="2"/>
  <c r="AB122" i="2"/>
  <c r="AB123" i="2"/>
  <c r="B123" i="2" s="1"/>
  <c r="AB124" i="2"/>
  <c r="B124" i="2" s="1"/>
  <c r="AB125" i="2"/>
  <c r="AB126" i="2"/>
  <c r="AB127" i="2"/>
  <c r="AB128" i="2"/>
  <c r="AB129" i="2"/>
  <c r="AB130" i="2"/>
  <c r="AB131" i="2"/>
  <c r="AB132" i="2"/>
  <c r="AB133" i="2"/>
  <c r="AB134" i="2"/>
  <c r="AB135" i="2"/>
  <c r="AB136" i="2"/>
  <c r="AB137" i="2"/>
  <c r="AB138" i="2"/>
  <c r="B138" i="2" s="1"/>
  <c r="AB139" i="2"/>
  <c r="AB140" i="2"/>
  <c r="AB141" i="2"/>
  <c r="AB142" i="2"/>
  <c r="AB143" i="2"/>
  <c r="AB144" i="2"/>
  <c r="AB145" i="2"/>
  <c r="AB146" i="2"/>
  <c r="AB147" i="2"/>
  <c r="AB148" i="2"/>
  <c r="AB149" i="2"/>
  <c r="AB150" i="2"/>
  <c r="B150" i="2" s="1"/>
  <c r="AB151" i="2"/>
  <c r="AB152" i="2"/>
  <c r="AB153" i="2"/>
  <c r="AB154" i="2"/>
  <c r="AB155" i="2"/>
  <c r="AB156" i="2"/>
  <c r="AB157" i="2"/>
  <c r="B157" i="2" s="1"/>
  <c r="AB158" i="2"/>
  <c r="AB159" i="2"/>
  <c r="AB160" i="2"/>
  <c r="AB161" i="2"/>
  <c r="AB162" i="2"/>
  <c r="AB163" i="2"/>
  <c r="AB164" i="2"/>
  <c r="B164" i="2" s="1"/>
  <c r="AB165" i="2"/>
  <c r="AB166" i="2"/>
  <c r="AB167" i="2"/>
  <c r="AB168" i="2"/>
  <c r="B168" i="2" s="1"/>
  <c r="AB169" i="2"/>
  <c r="B169" i="2" s="1"/>
  <c r="AB170" i="2"/>
  <c r="AB171" i="2"/>
  <c r="AB172" i="2"/>
  <c r="AB173" i="2"/>
  <c r="AB174" i="2"/>
  <c r="AB175" i="2"/>
  <c r="AB176" i="2"/>
  <c r="AB177" i="2"/>
  <c r="B177" i="2" s="1"/>
  <c r="AB178" i="2"/>
  <c r="AB179" i="2"/>
  <c r="AB180" i="2"/>
  <c r="AB181" i="2"/>
  <c r="B181" i="2" s="1"/>
  <c r="AB182" i="2"/>
  <c r="AB183" i="2"/>
  <c r="AB184" i="2"/>
  <c r="B184" i="2" s="1"/>
  <c r="AB185" i="2"/>
  <c r="B185" i="2" s="1"/>
  <c r="AB186" i="2"/>
  <c r="AB187" i="2"/>
  <c r="AB188" i="2"/>
  <c r="AB189" i="2"/>
  <c r="AB190" i="2"/>
  <c r="AB191" i="2"/>
  <c r="AB192" i="2"/>
  <c r="B192" i="2" s="1"/>
  <c r="AB193" i="2"/>
  <c r="AB194" i="2"/>
  <c r="AB195" i="2"/>
  <c r="AB196" i="2"/>
  <c r="AB197" i="2"/>
  <c r="AB198" i="2"/>
  <c r="AB199" i="2"/>
  <c r="AB200" i="2"/>
  <c r="AB201" i="2"/>
  <c r="AB202" i="2"/>
  <c r="AB203" i="2"/>
  <c r="AB204" i="2"/>
  <c r="AB205" i="2"/>
  <c r="AB206" i="2"/>
  <c r="AC7" i="2"/>
  <c r="AC8" i="2"/>
  <c r="AC9" i="2"/>
  <c r="AC10" i="2"/>
  <c r="AC11" i="2"/>
  <c r="AC12" i="2"/>
  <c r="AC13" i="2"/>
  <c r="AC14" i="2"/>
  <c r="AC15" i="2"/>
  <c r="B15" i="2" s="1"/>
  <c r="AC16" i="2"/>
  <c r="AC17" i="2"/>
  <c r="AC18" i="2"/>
  <c r="AC19" i="2"/>
  <c r="B19" i="2" s="1"/>
  <c r="AC20" i="2"/>
  <c r="AC21" i="2"/>
  <c r="AC22" i="2"/>
  <c r="AC23" i="2"/>
  <c r="B23" i="2" s="1"/>
  <c r="AC24" i="2"/>
  <c r="AC25" i="2"/>
  <c r="AC26" i="2"/>
  <c r="AC27" i="2"/>
  <c r="B27" i="2" s="1"/>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B51" i="2" s="1"/>
  <c r="AC52" i="2"/>
  <c r="AC53" i="2"/>
  <c r="AC54" i="2"/>
  <c r="B54" i="2" s="1"/>
  <c r="AC55" i="2"/>
  <c r="AC56" i="2"/>
  <c r="AC57" i="2"/>
  <c r="AC58" i="2"/>
  <c r="AC59" i="2"/>
  <c r="AC60" i="2"/>
  <c r="AC61" i="2"/>
  <c r="AC62" i="2"/>
  <c r="AC63" i="2"/>
  <c r="AC64" i="2"/>
  <c r="AC65" i="2"/>
  <c r="AC66" i="2"/>
  <c r="AC67" i="2"/>
  <c r="B67" i="2" s="1"/>
  <c r="AC68" i="2"/>
  <c r="B68" i="2" s="1"/>
  <c r="AC69" i="2"/>
  <c r="AC70" i="2"/>
  <c r="AC71" i="2"/>
  <c r="AC72" i="2"/>
  <c r="AC73" i="2"/>
  <c r="AC74" i="2"/>
  <c r="AC75" i="2"/>
  <c r="AC76" i="2"/>
  <c r="AC77" i="2"/>
  <c r="AC78" i="2"/>
  <c r="AC79" i="2"/>
  <c r="AC80" i="2"/>
  <c r="AC81" i="2"/>
  <c r="AC82" i="2"/>
  <c r="AC83" i="2"/>
  <c r="AC84" i="2"/>
  <c r="AC85" i="2"/>
  <c r="AC86" i="2"/>
  <c r="AC87" i="2"/>
  <c r="AC88" i="2"/>
  <c r="AC89" i="2"/>
  <c r="B89" i="2" s="1"/>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B122" i="2" s="1"/>
  <c r="AC123" i="2"/>
  <c r="AC124" i="2"/>
  <c r="AC125" i="2"/>
  <c r="AC126" i="2"/>
  <c r="B126" i="2" s="1"/>
  <c r="AC127" i="2"/>
  <c r="AC128" i="2"/>
  <c r="AC129" i="2"/>
  <c r="AC130" i="2"/>
  <c r="AC131" i="2"/>
  <c r="AC132" i="2"/>
  <c r="AC133" i="2"/>
  <c r="B133" i="2" s="1"/>
  <c r="AC134" i="2"/>
  <c r="AC135" i="2"/>
  <c r="AC136" i="2"/>
  <c r="B136" i="2" s="1"/>
  <c r="AC137" i="2"/>
  <c r="AC138" i="2"/>
  <c r="AC139" i="2"/>
  <c r="AC140" i="2"/>
  <c r="AC141" i="2"/>
  <c r="AC142" i="2"/>
  <c r="AC143" i="2"/>
  <c r="AC144" i="2"/>
  <c r="AC145" i="2"/>
  <c r="AC146" i="2"/>
  <c r="AC147" i="2"/>
  <c r="AC148" i="2"/>
  <c r="AC149" i="2"/>
  <c r="AC150" i="2"/>
  <c r="AC151" i="2"/>
  <c r="AC152" i="2"/>
  <c r="AC153" i="2"/>
  <c r="AC154" i="2"/>
  <c r="AC155" i="2"/>
  <c r="B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B179" i="2" s="1"/>
  <c r="AC180" i="2"/>
  <c r="AC181" i="2"/>
  <c r="AC182" i="2"/>
  <c r="B182" i="2" s="1"/>
  <c r="AC183" i="2"/>
  <c r="AC184" i="2"/>
  <c r="AC185" i="2"/>
  <c r="AC186" i="2"/>
  <c r="AC187" i="2"/>
  <c r="B187" i="2" s="1"/>
  <c r="AC188" i="2"/>
  <c r="AC189" i="2"/>
  <c r="AC190" i="2"/>
  <c r="AC191" i="2"/>
  <c r="AC192" i="2"/>
  <c r="AC193" i="2"/>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AI17" i="4"/>
  <c r="AH17" i="4"/>
  <c r="AG17" i="4"/>
  <c r="AF17" i="4"/>
  <c r="AE17" i="4"/>
  <c r="AD17" i="4"/>
  <c r="J17" i="4" s="1"/>
  <c r="AI16" i="4"/>
  <c r="AH16" i="4"/>
  <c r="AG16" i="4"/>
  <c r="AF16" i="4"/>
  <c r="AE16" i="4"/>
  <c r="J16" i="4" s="1"/>
  <c r="AD16" i="4"/>
  <c r="AI15" i="4"/>
  <c r="AH15" i="4"/>
  <c r="AG15" i="4"/>
  <c r="AF15" i="4"/>
  <c r="AE15" i="4"/>
  <c r="AD15" i="4"/>
  <c r="AI14" i="4"/>
  <c r="AH14" i="4"/>
  <c r="AG14" i="4"/>
  <c r="AF14" i="4"/>
  <c r="AE14" i="4"/>
  <c r="AD14" i="4"/>
  <c r="AI13" i="4"/>
  <c r="AH13" i="4"/>
  <c r="AG13" i="4"/>
  <c r="AF13" i="4"/>
  <c r="AE13" i="4"/>
  <c r="AD13" i="4"/>
  <c r="AI12" i="4"/>
  <c r="AH12" i="4"/>
  <c r="AG12" i="4"/>
  <c r="AF12" i="4"/>
  <c r="AE12" i="4"/>
  <c r="J12" i="4" s="1"/>
  <c r="AD12" i="4"/>
  <c r="AI11" i="4"/>
  <c r="AH11" i="4"/>
  <c r="AG11" i="4"/>
  <c r="J11" i="4" s="1"/>
  <c r="AF11" i="4"/>
  <c r="AE11" i="4"/>
  <c r="AD11" i="4"/>
  <c r="AI10" i="4"/>
  <c r="AH10" i="4"/>
  <c r="AG10" i="4"/>
  <c r="AF10" i="4"/>
  <c r="AE10" i="4"/>
  <c r="AD10" i="4"/>
  <c r="AI9" i="4"/>
  <c r="AH9" i="4"/>
  <c r="AG9" i="4"/>
  <c r="AF9" i="4"/>
  <c r="AE9" i="4"/>
  <c r="AD9" i="4"/>
  <c r="J9" i="4" s="1"/>
  <c r="AI8" i="4"/>
  <c r="AH8" i="4"/>
  <c r="AG8" i="4"/>
  <c r="AF8" i="4"/>
  <c r="AE8" i="4"/>
  <c r="AD8" i="4"/>
  <c r="AI7" i="4"/>
  <c r="AH7" i="4"/>
  <c r="AG7" i="4"/>
  <c r="AF7" i="4"/>
  <c r="AE7" i="4"/>
  <c r="AD7" i="4"/>
  <c r="J7" i="4" s="1"/>
  <c r="AI6" i="4"/>
  <c r="AH6" i="4"/>
  <c r="AG6" i="4"/>
  <c r="AF6" i="4"/>
  <c r="J6" i="4" s="1"/>
  <c r="AE6" i="4"/>
  <c r="AD6" i="4"/>
  <c r="AI5" i="4"/>
  <c r="AH5" i="4"/>
  <c r="AG5" i="4"/>
  <c r="AF5" i="4"/>
  <c r="AE5" i="4"/>
  <c r="AD5" i="4"/>
  <c r="J5" i="4" s="1"/>
  <c r="AI4" i="4"/>
  <c r="AH4" i="4"/>
  <c r="AG4" i="4"/>
  <c r="AF4" i="4"/>
  <c r="AE4" i="4"/>
  <c r="AD4" i="4"/>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AW5" i="4" s="1"/>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57" i="2"/>
  <c r="V33" i="4"/>
  <c r="B64" i="2"/>
  <c r="AV18" i="4"/>
  <c r="D3" i="4"/>
  <c r="D5" i="4"/>
  <c r="AU5" i="4" s="1"/>
  <c r="D15" i="4"/>
  <c r="AV15" i="4"/>
  <c r="D16" i="4"/>
  <c r="D14" i="4"/>
  <c r="AS14" i="4" s="1"/>
  <c r="D6" i="4"/>
  <c r="D4" i="4"/>
  <c r="AS4" i="4" s="1"/>
  <c r="D12" i="4"/>
  <c r="D13" i="4"/>
  <c r="AA13" i="4" s="1"/>
  <c r="AA3" i="4"/>
  <c r="D10" i="4"/>
  <c r="AS10" i="4" s="1"/>
  <c r="D17" i="4"/>
  <c r="AT17" i="4" s="1"/>
  <c r="D7" i="4"/>
  <c r="AW7" i="4" s="1"/>
  <c r="D9" i="4"/>
  <c r="D11" i="4"/>
  <c r="AV11" i="4" s="1"/>
  <c r="D8" i="4"/>
  <c r="AU4" i="4"/>
  <c r="AU15" i="4"/>
  <c r="Z4" i="4"/>
  <c r="K4" i="4" s="1"/>
  <c r="AS15" i="4"/>
  <c r="AA15" i="4"/>
  <c r="Z15" i="4"/>
  <c r="K15" i="4" s="1"/>
  <c r="G15" i="4"/>
  <c r="AT15" i="4"/>
  <c r="AW15" i="4"/>
  <c r="AS17" i="4"/>
  <c r="Z17" i="4"/>
  <c r="K17" i="4" s="1"/>
  <c r="Z7" i="4"/>
  <c r="K7" i="4" s="1"/>
  <c r="G3" i="4"/>
  <c r="I15" i="4"/>
  <c r="H15" i="4"/>
  <c r="F15" i="4"/>
  <c r="G17" i="4"/>
  <c r="H7" i="4"/>
  <c r="E7" i="4"/>
  <c r="F17" i="4"/>
  <c r="F16" i="4"/>
  <c r="AW14" i="4"/>
  <c r="AU18" i="4"/>
  <c r="BW12" i="4"/>
  <c r="E15" i="4"/>
  <c r="AW17" i="4"/>
  <c r="F14" i="4"/>
  <c r="I18" i="4"/>
  <c r="H18" i="4"/>
  <c r="AS18" i="4"/>
  <c r="BW8" i="4"/>
  <c r="J14" i="4"/>
  <c r="AA17" i="4"/>
  <c r="AV17" i="4"/>
  <c r="AV5" i="4"/>
  <c r="Z18" i="4"/>
  <c r="K18" i="4" s="1"/>
  <c r="AA18" i="4"/>
  <c r="AT18" i="4"/>
  <c r="E17" i="4"/>
  <c r="I17" i="4"/>
  <c r="AU17" i="4"/>
  <c r="BW18" i="4"/>
  <c r="BV18" i="4"/>
  <c r="BU18" i="4" s="1"/>
  <c r="AU14" i="4"/>
  <c r="BW5" i="4"/>
  <c r="BV5" i="4" s="1"/>
  <c r="BY5" i="4" s="1"/>
  <c r="J4" i="4"/>
  <c r="Z14" i="4"/>
  <c r="K14" i="4" s="1"/>
  <c r="G14" i="4"/>
  <c r="F3" i="4"/>
  <c r="E14" i="4"/>
  <c r="BW19" i="4"/>
  <c r="BV19" i="4" s="1"/>
  <c r="BU19" i="4" s="1"/>
  <c r="BW3" i="4"/>
  <c r="BV3" i="4" s="1"/>
  <c r="BW9" i="4"/>
  <c r="BW20" i="4"/>
  <c r="BY20" i="4" s="1"/>
  <c r="AW11" i="4"/>
  <c r="G16" i="4"/>
  <c r="AA14" i="4"/>
  <c r="AW3" i="4"/>
  <c r="BW15" i="4"/>
  <c r="BV15" i="4" s="1"/>
  <c r="BY15" i="4" s="1"/>
  <c r="BW16" i="4"/>
  <c r="BW7" i="4"/>
  <c r="I14" i="4"/>
  <c r="BW21" i="4"/>
  <c r="BV21" i="4" s="1"/>
  <c r="BU21" i="4" s="1"/>
  <c r="BW4" i="4"/>
  <c r="BV4" i="4" s="1"/>
  <c r="AA24" i="4"/>
  <c r="Z10" i="4"/>
  <c r="K10" i="4" s="1"/>
  <c r="Z11" i="4"/>
  <c r="K11" i="4" s="1"/>
  <c r="AV13" i="4"/>
  <c r="AV14" i="4"/>
  <c r="N24" i="4"/>
  <c r="BW17" i="4"/>
  <c r="X24" i="4"/>
  <c r="BW13" i="4"/>
  <c r="W24" i="4"/>
  <c r="AU13" i="4"/>
  <c r="AT14" i="4"/>
  <c r="BV12" i="4"/>
  <c r="BV8" i="4"/>
  <c r="BY8" i="4" s="1"/>
  <c r="E3" i="4"/>
  <c r="H14" i="4"/>
  <c r="Z3" i="4"/>
  <c r="K3" i="4" s="1"/>
  <c r="BW10" i="4"/>
  <c r="AU16" i="4"/>
  <c r="BW14" i="4"/>
  <c r="Z24" i="4"/>
  <c r="BW11" i="4"/>
  <c r="BW6" i="4"/>
  <c r="BX18" i="4"/>
  <c r="BY18" i="4"/>
  <c r="BY19" i="4"/>
  <c r="BX20" i="4"/>
  <c r="BV20" i="4"/>
  <c r="BU20" i="4" s="1"/>
  <c r="BV13" i="4"/>
  <c r="BX17" i="4"/>
  <c r="BV17" i="4"/>
  <c r="BU17" i="4" s="1"/>
  <c r="BY17" i="4"/>
  <c r="BY21" i="4"/>
  <c r="BX21" i="4"/>
  <c r="AS12" i="4" l="1"/>
  <c r="AT12" i="4"/>
  <c r="Z12" i="4"/>
  <c r="K12" i="4" s="1"/>
  <c r="AA12" i="4"/>
  <c r="G12" i="4"/>
  <c r="E12" i="4"/>
  <c r="F12" i="4"/>
  <c r="H12" i="4"/>
  <c r="AU12" i="4"/>
  <c r="AW12" i="4"/>
  <c r="AV12" i="4"/>
  <c r="G11" i="4"/>
  <c r="F11" i="4"/>
  <c r="H11" i="4"/>
  <c r="AA11" i="4"/>
  <c r="AU11" i="4"/>
  <c r="AS11" i="4"/>
  <c r="E11" i="4"/>
  <c r="AT11" i="4"/>
  <c r="AT10" i="4"/>
  <c r="AA9" i="4"/>
  <c r="F7" i="4"/>
  <c r="AV7" i="4"/>
  <c r="AT7" i="4"/>
  <c r="AS7" i="4"/>
  <c r="G7" i="4"/>
  <c r="AA7" i="4"/>
  <c r="AU7" i="4"/>
  <c r="BX14" i="4"/>
  <c r="BX15" i="4"/>
  <c r="AV6" i="4"/>
  <c r="BX6" i="4"/>
  <c r="AS6" i="4"/>
  <c r="AT5" i="4"/>
  <c r="Z5" i="4"/>
  <c r="AS5" i="4"/>
  <c r="AA5" i="4"/>
  <c r="G4" i="4"/>
  <c r="H4" i="4"/>
  <c r="AA4" i="4"/>
  <c r="F4" i="4"/>
  <c r="BX12" i="4"/>
  <c r="BX9" i="4"/>
  <c r="BX19" i="4"/>
  <c r="BV6" i="4"/>
  <c r="BY6" i="4" s="1"/>
  <c r="BX4" i="4"/>
  <c r="BV9" i="4"/>
  <c r="Z9" i="4"/>
  <c r="K9" i="4" s="1"/>
  <c r="AW9" i="4"/>
  <c r="AS9" i="4"/>
  <c r="H10" i="4"/>
  <c r="AW10" i="4"/>
  <c r="E10" i="4"/>
  <c r="AU10" i="4"/>
  <c r="AA10" i="4"/>
  <c r="F10" i="4"/>
  <c r="B183" i="2"/>
  <c r="B144" i="2"/>
  <c r="B60" i="2"/>
  <c r="BX16" i="4"/>
  <c r="BY9" i="4"/>
  <c r="C2" i="2"/>
  <c r="B191" i="2"/>
  <c r="B92" i="2"/>
  <c r="B84" i="2"/>
  <c r="B76" i="2"/>
  <c r="B72" i="2"/>
  <c r="B56" i="2"/>
  <c r="B186" i="2"/>
  <c r="B171" i="2"/>
  <c r="B111" i="2"/>
  <c r="B107" i="2"/>
  <c r="B99" i="2"/>
  <c r="B95" i="2"/>
  <c r="B87" i="2"/>
  <c r="B79" i="2"/>
  <c r="B75" i="2"/>
  <c r="J3" i="4"/>
  <c r="F9" i="4"/>
  <c r="AV10" i="4"/>
  <c r="AW8" i="4"/>
  <c r="AV8" i="4"/>
  <c r="AU8" i="4"/>
  <c r="Z8" i="4"/>
  <c r="I16" i="4"/>
  <c r="AV16" i="4"/>
  <c r="Z16" i="4"/>
  <c r="K16" i="4" s="1"/>
  <c r="AW16" i="4"/>
  <c r="H16" i="4"/>
  <c r="AT16" i="4"/>
  <c r="AT3" i="4"/>
  <c r="AS3" i="4"/>
  <c r="AU3" i="4"/>
  <c r="H3" i="4"/>
  <c r="J13" i="4"/>
  <c r="J15" i="4"/>
  <c r="BV14" i="4"/>
  <c r="BY14" i="4" s="1"/>
  <c r="BX11" i="4"/>
  <c r="BY12" i="4"/>
  <c r="AA16" i="4"/>
  <c r="AU9" i="4"/>
  <c r="G10" i="4"/>
  <c r="AV3" i="4"/>
  <c r="AV9" i="4"/>
  <c r="E16" i="4"/>
  <c r="AS16" i="4"/>
  <c r="BX8" i="4"/>
  <c r="AT9" i="4"/>
  <c r="AS13" i="4"/>
  <c r="F13" i="4"/>
  <c r="Z13" i="4"/>
  <c r="E13" i="4" s="1"/>
  <c r="AW13" i="4"/>
  <c r="AT13" i="4"/>
  <c r="Z6" i="4"/>
  <c r="K6" i="4" s="1"/>
  <c r="I6" i="4"/>
  <c r="AU6" i="4"/>
  <c r="AA6" i="4"/>
  <c r="F6" i="4"/>
  <c r="AW6" i="4"/>
  <c r="B206" i="2"/>
  <c r="B198" i="2"/>
  <c r="B194" i="2"/>
  <c r="B103" i="2"/>
  <c r="B91" i="2"/>
  <c r="B83" i="2"/>
  <c r="B71" i="2"/>
  <c r="B63" i="2"/>
  <c r="B178" i="2"/>
  <c r="B158" i="2"/>
  <c r="B134" i="2"/>
  <c r="B130" i="2"/>
  <c r="B118" i="2"/>
  <c r="B34" i="2"/>
  <c r="B30" i="2"/>
  <c r="AT6" i="4"/>
  <c r="J8" i="4"/>
  <c r="B172" i="2"/>
  <c r="B153" i="2"/>
  <c r="B149" i="2"/>
  <c r="B195" i="2"/>
  <c r="B173" i="2"/>
  <c r="B141" i="2"/>
  <c r="B137" i="2"/>
  <c r="B37" i="2"/>
  <c r="B16" i="2"/>
  <c r="B8" i="2"/>
  <c r="B176" i="2"/>
  <c r="B165" i="2"/>
  <c r="B161" i="2"/>
  <c r="B146" i="2"/>
  <c r="B129" i="2"/>
  <c r="B121" i="2"/>
  <c r="B102" i="2"/>
  <c r="B29" i="2"/>
  <c r="B22" i="2"/>
  <c r="A2" i="2"/>
  <c r="J2" i="2"/>
  <c r="H2" i="2"/>
  <c r="H3" i="2" s="1"/>
  <c r="BY13" i="4"/>
  <c r="BX7" i="4"/>
  <c r="H17" i="4"/>
  <c r="H5" i="4"/>
  <c r="AV4" i="4"/>
  <c r="AT4" i="4"/>
  <c r="B193" i="2"/>
  <c r="B166" i="2"/>
  <c r="B135" i="2"/>
  <c r="B113" i="2"/>
  <c r="B94" i="2"/>
  <c r="B86" i="2"/>
  <c r="B17" i="2"/>
  <c r="B9" i="2"/>
  <c r="B205" i="2"/>
  <c r="B175" i="2"/>
  <c r="B167" i="2"/>
  <c r="B156" i="2"/>
  <c r="B152" i="2"/>
  <c r="B148" i="2"/>
  <c r="B140" i="2"/>
  <c r="B132" i="2"/>
  <c r="B128" i="2"/>
  <c r="B125" i="2"/>
  <c r="B114" i="2"/>
  <c r="B110" i="2"/>
  <c r="B106" i="2"/>
  <c r="B98" i="2"/>
  <c r="B90" i="2"/>
  <c r="B82" i="2"/>
  <c r="B74" i="2"/>
  <c r="B47" i="2"/>
  <c r="B39" i="2"/>
  <c r="B11" i="2"/>
  <c r="B2" i="2"/>
  <c r="B203" i="2"/>
  <c r="B160" i="2"/>
  <c r="B145" i="2"/>
  <c r="B101" i="2"/>
  <c r="B81" i="2"/>
  <c r="B61" i="2"/>
  <c r="B58" i="2"/>
  <c r="B18" i="2"/>
  <c r="B14" i="2"/>
  <c r="BX5" i="4"/>
  <c r="J10" i="4"/>
  <c r="J18" i="4"/>
  <c r="B180" i="2"/>
  <c r="B154" i="2"/>
  <c r="B142" i="2"/>
  <c r="B108" i="2"/>
  <c r="B55" i="2"/>
  <c r="B200" i="2"/>
  <c r="B174" i="2"/>
  <c r="B143" i="2"/>
  <c r="B139" i="2"/>
  <c r="B117" i="2"/>
  <c r="B85" i="2"/>
  <c r="B77" i="2"/>
  <c r="B69" i="2"/>
  <c r="B65" i="2"/>
  <c r="B53" i="2"/>
  <c r="B50" i="2"/>
  <c r="B46" i="2"/>
  <c r="B42" i="2"/>
  <c r="B38" i="2"/>
  <c r="B26" i="2"/>
  <c r="B10" i="2"/>
  <c r="B202" i="2"/>
  <c r="B188" i="2"/>
  <c r="B163" i="2"/>
  <c r="B159" i="2"/>
  <c r="B131" i="2"/>
  <c r="B119" i="2"/>
  <c r="B115" i="2"/>
  <c r="B100" i="2"/>
  <c r="B96" i="2"/>
  <c r="B88" i="2"/>
  <c r="B80" i="2"/>
  <c r="B49" i="2"/>
  <c r="B45" i="2"/>
  <c r="B31" i="2"/>
  <c r="B13" i="2"/>
  <c r="AA25" i="4"/>
  <c r="BY3" i="4"/>
  <c r="AD2" i="2"/>
  <c r="C3" i="2" s="1"/>
  <c r="B3" i="2"/>
  <c r="BY4" i="4"/>
  <c r="E8" i="4"/>
  <c r="BX3" i="4"/>
  <c r="I9" i="4" s="1"/>
  <c r="BV16" i="4"/>
  <c r="G8" i="4"/>
  <c r="G18" i="4"/>
  <c r="AW4" i="4"/>
  <c r="BW2" i="4"/>
  <c r="BV7" i="4"/>
  <c r="BV11" i="4"/>
  <c r="BY11" i="4" s="1"/>
  <c r="BX13" i="4"/>
  <c r="E4" i="4"/>
  <c r="BX10" i="4"/>
  <c r="AA8" i="4"/>
  <c r="BW22" i="4"/>
  <c r="F18" i="4"/>
  <c r="BV10" i="4"/>
  <c r="AT8" i="4"/>
  <c r="B7" i="2"/>
  <c r="AS8" i="4"/>
  <c r="E18" i="4"/>
  <c r="K13" i="4" l="1"/>
  <c r="H13" i="4"/>
  <c r="G13" i="4"/>
  <c r="I10" i="4"/>
  <c r="G9" i="4"/>
  <c r="H9" i="4"/>
  <c r="E9" i="4"/>
  <c r="K8" i="4"/>
  <c r="F8" i="4"/>
  <c r="I5" i="4"/>
  <c r="I8" i="4"/>
  <c r="I7" i="4"/>
  <c r="H8" i="4"/>
  <c r="H6" i="4"/>
  <c r="E6" i="4"/>
  <c r="G6" i="4"/>
  <c r="K5" i="4"/>
  <c r="F5" i="4"/>
  <c r="G5" i="4"/>
  <c r="E5" i="4"/>
  <c r="I3" i="4"/>
  <c r="I4" i="4"/>
  <c r="BY16" i="4"/>
  <c r="AA19" i="4"/>
  <c r="I23" i="4" s="1"/>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X2" i="4"/>
  <c r="I13" i="4" s="1"/>
  <c r="BY10" i="4"/>
  <c r="I11" i="4" l="1"/>
  <c r="I12" i="4"/>
  <c r="BY2"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<sst xmlns="http://schemas.openxmlformats.org/spreadsheetml/2006/main" count="3402" uniqueCount="1093">
  <si>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</si>
  <si>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</si>
  <si>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</si>
  <si>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</si>
  <si>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</si>
  <si>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</si>
  <si>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</si>
  <si>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</si>
  <si>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</si>
  <si>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</si>
  <si>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</si>
  <si>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</si>
  <si>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</si>
  <si>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</si>
  <si>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</si>
  <si>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</si>
  <si>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</si>
  <si>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</si>
  <si>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</si>
  <si>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</si>
  <si>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</si>
  <si>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</si>
  <si>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</si>
  <si>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</si>
  <si>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</si>
  <si>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</si>
  <si>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</si>
  <si>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</si>
  <si>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</si>
  <si>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</si>
  <si>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</si>
  <si>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</si>
  <si>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</si>
  <si>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</si>
  <si>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</si>
  <si>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</si>
  <si>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</si>
  <si>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</si>
  <si>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</si>
  <si>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</si>
  <si>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</si>
  <si>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</si>
  <si>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</si>
  <si>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</si>
  <si>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</si>
  <si>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</si>
  <si>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</si>
  <si>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</si>
  <si>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</si>
  <si>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</si>
  <si>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</si>
  <si>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</si>
  <si>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</si>
  <si>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</si>
  <si>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</si>
  <si>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</si>
  <si>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</si>
  <si>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</si>
  <si>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</si>
  <si>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</si>
  <si>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</si>
  <si>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</si>
  <si>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</si>
  <si>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</si>
  <si>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</si>
  <si>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</si>
  <si>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</si>
  <si>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</si>
  <si>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</si>
  <si>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</si>
  <si>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</si>
  <si>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</si>
  <si>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</si>
  <si>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</si>
  <si>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</si>
  <si>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</si>
  <si>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</si>
  <si>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</si>
  <si>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</si>
  <si>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</si>
  <si>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</si>
  <si>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</si>
  <si>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</si>
  <si>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</si>
  <si>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</si>
  <si>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</si>
  <si>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</si>
  <si>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</si>
  <si>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</si>
  <si>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</si>
  <si>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</si>
  <si>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</si>
  <si>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</si>
  <si>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</si>
  <si>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</si>
  <si>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</si>
  <si>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</si>
  <si>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</si>
  <si>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</si>
  <si>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</si>
  <si>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</si>
  <si>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</si>
  <si>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</si>
  <si>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</si>
  <si>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</si>
  <si>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</si>
  <si>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</si>
  <si>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</si>
  <si>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</si>
  <si>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</si>
  <si>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</si>
  <si>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</si>
  <si>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</si>
  <si>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</si>
  <si>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</si>
  <si>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</si>
  <si>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</si>
  <si>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</si>
  <si>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</si>
  <si>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</si>
  <si>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</si>
  <si>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</si>
  <si>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</si>
  <si>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</si>
  <si>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</si>
  <si>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</si>
  <si>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</si>
  <si>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</si>
  <si>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</si>
  <si>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</si>
  <si>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</si>
  <si>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</si>
  <si>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</si>
  <si>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</si>
  <si>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</si>
  <si>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</si>
  <si>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</si>
  <si>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</si>
  <si>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</si>
  <si>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</si>
  <si>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</si>
  <si>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</si>
  <si>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</si>
  <si>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</si>
  <si>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</si>
  <si>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</si>
  <si>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</si>
  <si>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</si>
  <si>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</si>
  <si>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</si>
  <si>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</si>
  <si>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</si>
  <si>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</si>
  <si>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</si>
  <si>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</si>
  <si>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</si>
  <si>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</si>
  <si>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</si>
  <si>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</si>
  <si>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</si>
  <si>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</si>
  <si>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</si>
  <si>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</si>
  <si>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</si>
  <si>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</si>
  <si>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</si>
  <si>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</si>
  <si>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</si>
  <si>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</si>
  <si>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</si>
  <si>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</si>
  <si>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</si>
  <si>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</si>
  <si>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</si>
  <si>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</si>
  <si>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</si>
  <si>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</si>
  <si>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</si>
  <si>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</si>
  <si>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</si>
  <si>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</si>
  <si>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</si>
  <si>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</si>
  <si>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</si>
  <si>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</si>
  <si>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</si>
  <si>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</si>
  <si>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</si>
  <si>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</si>
  <si>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</si>
  <si>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</si>
  <si>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</si>
  <si>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</si>
  <si>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</si>
  <si>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</si>
  <si>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</si>
  <si>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</si>
  <si>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</si>
  <si>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</si>
  <si>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</si>
  <si>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</si>
  <si>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</si>
  <si>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</si>
  <si>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</si>
  <si>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</si>
  <si>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</si>
  <si>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</si>
  <si>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</si>
  <si>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</si>
  <si>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</si>
  <si>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</si>
  <si>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</si>
  <si>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</si>
  <si>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</si>
  <si>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</si>
  <si>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</si>
  <si>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</si>
  <si>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</si>
  <si>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</si>
  <si>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</si>
  <si>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</si>
  <si>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</si>
  <si>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</si>
  <si>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</si>
  <si>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</si>
  <si>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</si>
  <si>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</si>
  <si>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</si>
  <si>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</si>
  <si>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</si>
  <si>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</si>
  <si>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</si>
  <si>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</si>
  <si>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</si>
  <si>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</si>
  <si>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</si>
  <si>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</si>
  <si>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</si>
  <si>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</si>
  <si>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</si>
  <si>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</si>
  <si>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</si>
  <si>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</si>
  <si>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</si>
  <si>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</si>
  <si>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</si>
  <si>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</si>
  <si>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</si>
  <si>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</si>
  <si>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</si>
  <si>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</si>
  <si>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</si>
  <si>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</si>
  <si>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</si>
  <si>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</si>
  <si>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</si>
  <si>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</si>
  <si>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</si>
  <si>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</si>
  <si>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</si>
  <si>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</si>
  <si>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</si>
  <si>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</si>
  <si>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</si>
  <si>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</si>
  <si>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</si>
  <si>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</si>
  <si>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</si>
  <si>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</si>
  <si>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</si>
  <si>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</si>
  <si>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</si>
  <si>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</si>
  <si>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</si>
  <si>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</si>
  <si>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</si>
  <si>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</si>
  <si>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</si>
  <si>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</si>
  <si>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</si>
  <si>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</si>
  <si>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</si>
  <si>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</si>
  <si>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</si>
  <si>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</si>
  <si>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</si>
  <si>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</si>
  <si>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</si>
  <si>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</si>
  <si>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</si>
  <si>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</si>
  <si>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</si>
  <si>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</si>
  <si>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</si>
  <si>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</si>
  <si>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</si>
  <si>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</si>
  <si>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</si>
  <si>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</si>
  <si>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</si>
  <si>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</si>
  <si>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</si>
  <si>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</si>
  <si>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</si>
  <si>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</si>
  <si>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</si>
  <si>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</si>
  <si>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</si>
  <si>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</si>
  <si>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</si>
  <si>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</si>
  <si>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</si>
  <si>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</si>
  <si>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</si>
  <si>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</si>
  <si>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</si>
  <si>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</si>
  <si>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</si>
  <si>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</si>
  <si>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</si>
  <si>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</si>
  <si>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</si>
  <si>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</si>
  <si>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</si>
  <si>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</si>
  <si>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</si>
  <si>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</si>
  <si>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</si>
  <si>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</si>
  <si>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</si>
  <si>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</si>
  <si>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</si>
  <si>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</si>
  <si>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</si>
  <si>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</si>
  <si>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</si>
  <si>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</si>
  <si>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</si>
  <si>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</si>
  <si>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</si>
  <si>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</si>
  <si>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</si>
  <si>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</si>
  <si>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</si>
  <si>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</si>
  <si>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</si>
  <si>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</si>
  <si>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</si>
  <si>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</si>
  <si>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</si>
  <si>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</si>
  <si>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</si>
  <si>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</si>
  <si>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</si>
  <si>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</si>
  <si>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</si>
  <si>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</si>
  <si>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</si>
  <si>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</si>
  <si>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</si>
  <si>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</si>
  <si>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</si>
  <si>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</si>
  <si>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</si>
  <si>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</si>
  <si>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</si>
  <si>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</si>
  <si>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</si>
  <si>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</si>
  <si>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</si>
  <si>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</si>
  <si>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</si>
  <si>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</si>
  <si>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</si>
  <si>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</si>
  <si>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</si>
  <si>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</si>
  <si>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</si>
  <si>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</si>
  <si>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</si>
  <si>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</si>
  <si>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</si>
  <si>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</si>
  <si>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</si>
  <si>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</si>
  <si>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</si>
  <si>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</si>
  <si>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</si>
  <si>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</si>
  <si>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</si>
  <si>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</si>
  <si>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</si>
  <si>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</si>
  <si>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</si>
  <si>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</si>
  <si>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</si>
  <si>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</si>
  <si>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</si>
  <si>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</si>
  <si>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</si>
  <si>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</si>
  <si>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</si>
  <si>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</si>
  <si>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</si>
  <si>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</si>
  <si>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</si>
  <si>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</si>
  <si>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</si>
  <si>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</si>
  <si>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</si>
  <si>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</si>
  <si>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</si>
  <si>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</si>
  <si>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</si>
  <si>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</si>
  <si>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</si>
  <si>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</si>
  <si>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</si>
  <si>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</si>
  <si>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</si>
  <si>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</si>
  <si>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</si>
  <si>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</si>
  <si>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</si>
  <si>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</si>
  <si>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</si>
  <si>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</si>
  <si>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</si>
  <si>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</si>
  <si>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</si>
  <si>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</si>
  <si>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</si>
  <si>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</si>
  <si>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</si>
  <si>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</si>
  <si>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</si>
  <si>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</si>
  <si>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</si>
  <si>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</si>
  <si>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</si>
  <si>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</si>
  <si>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</si>
  <si>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</si>
  <si>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</si>
  <si>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</si>
  <si>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</si>
  <si>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</si>
  <si>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</si>
  <si>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</si>
  <si>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</si>
  <si>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</si>
  <si>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</si>
  <si>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</si>
  <si>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</si>
  <si>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</si>
  <si>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</si>
  <si>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</si>
  <si>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</si>
  <si>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</si>
  <si>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</si>
  <si>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</si>
  <si>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</si>
  <si>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</si>
  <si>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</si>
  <si>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</si>
  <si>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</si>
  <si>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</si>
  <si>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</si>
  <si>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</si>
  <si>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</si>
  <si>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</si>
  <si>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</si>
  <si>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</si>
  <si>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</si>
  <si>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</si>
  <si>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</si>
  <si>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</si>
  <si>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</si>
  <si>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</si>
  <si>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</si>
  <si>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</si>
  <si>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</si>
  <si>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</si>
  <si>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</si>
  <si>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</si>
  <si>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</si>
  <si>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</si>
  <si>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</si>
  <si>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</si>
  <si>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</si>
  <si>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</si>
  <si>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</si>
  <si>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</si>
  <si>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</si>
  <si>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</si>
  <si>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</si>
  <si>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</si>
  <si>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</si>
  <si>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</si>
  <si>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</si>
  <si>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</si>
  <si>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</si>
  <si>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</si>
  <si>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</si>
  <si>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</si>
  <si>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</si>
  <si>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</si>
  <si>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</si>
  <si>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</si>
  <si>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</si>
  <si>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</si>
  <si>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</si>
  <si>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</si>
  <si>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</si>
  <si>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</si>
  <si>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</si>
  <si>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</si>
  <si>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</si>
  <si>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</si>
  <si>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</si>
  <si>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</si>
  <si>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</si>
  <si>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</si>
  <si>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</si>
  <si>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</si>
  <si>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</si>
  <si>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</si>
  <si>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</si>
  <si>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</si>
  <si>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</si>
  <si>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</si>
  <si>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</si>
  <si>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</si>
  <si>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</si>
  <si>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</si>
  <si>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</si>
  <si>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</si>
  <si>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</si>
  <si>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</si>
  <si>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</si>
  <si>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</si>
  <si>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</si>
  <si>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</si>
  <si>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</si>
  <si>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</si>
  <si>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</si>
  <si>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</si>
  <si>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</si>
  <si>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</si>
  <si>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</si>
  <si>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</si>
  <si>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</si>
  <si>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</si>
  <si>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</si>
  <si>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</si>
  <si>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</si>
  <si>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</si>
  <si>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</si>
  <si>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</si>
  <si>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</si>
  <si>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</si>
  <si>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</si>
  <si>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</si>
  <si>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</si>
  <si>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</si>
  <si>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</si>
  <si>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</si>
  <si>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</si>
  <si>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</si>
  <si>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</si>
  <si>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</si>
  <si>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</si>
  <si>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</si>
  <si>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</si>
  <si>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</si>
  <si>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</si>
  <si>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</si>
  <si>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</si>
  <si>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</si>
  <si>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</si>
  <si>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</si>
  <si>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</si>
  <si>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</si>
  <si>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</si>
  <si>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</si>
  <si>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</si>
  <si>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</si>
  <si>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</si>
  <si>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</si>
  <si>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</si>
  <si>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</si>
  <si>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</si>
  <si>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</si>
  <si>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</si>
  <si>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</si>
  <si>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</si>
  <si>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</si>
  <si>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</si>
  <si>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</si>
  <si>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</si>
  <si>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</si>
  <si>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</si>
  <si>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</si>
  <si>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</si>
  <si>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</si>
  <si>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</si>
  <si>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</si>
  <si>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</si>
  <si>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</si>
  <si>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</si>
  <si>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</si>
  <si>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</si>
  <si>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</si>
  <si>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</si>
  <si>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</si>
  <si>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</si>
  <si>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</si>
  <si>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</si>
  <si>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</si>
  <si>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</si>
  <si>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</si>
  <si>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</si>
  <si>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</si>
  <si>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</si>
  <si>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</si>
  <si>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</si>
  <si>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</si>
  <si>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</si>
  <si>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</si>
  <si>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</si>
  <si>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</si>
  <si>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</si>
  <si>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</si>
  <si>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</si>
  <si>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</si>
  <si>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</si>
  <si>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</si>
  <si>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</si>
  <si>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</si>
  <si>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</si>
  <si>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</si>
  <si>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</si>
  <si>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</si>
  <si>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</si>
  <si>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</si>
  <si>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</si>
  <si>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</si>
  <si>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</si>
  <si>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</si>
  <si>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</si>
  <si>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</si>
  <si>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</si>
  <si>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</si>
  <si>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</si>
  <si>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</si>
  <si>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</si>
  <si>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</si>
  <si>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</si>
  <si>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</si>
  <si>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</si>
  <si>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</si>
  <si>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</si>
  <si>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</si>
  <si>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</si>
  <si>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</si>
  <si>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</si>
  <si>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</si>
  <si>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</si>
  <si>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</si>
  <si>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</si>
  <si>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</si>
  <si>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</si>
  <si>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</si>
  <si>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</si>
  <si>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</si>
  <si>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</si>
  <si>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</si>
  <si>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</si>
  <si>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</si>
  <si>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</si>
  <si>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</si>
  <si>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</si>
  <si>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</si>
  <si>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</si>
  <si>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</si>
  <si>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</si>
  <si>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</si>
  <si>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</si>
  <si>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</si>
  <si>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</si>
  <si>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</si>
  <si>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</si>
  <si>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</si>
  <si>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</si>
  <si>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</si>
  <si>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</si>
  <si>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</si>
  <si>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</si>
  <si>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</si>
  <si>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</si>
  <si>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</si>
  <si>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</si>
  <si>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</si>
  <si>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</si>
  <si>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</si>
  <si>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</si>
  <si>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</si>
  <si>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</si>
  <si>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</si>
  <si>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</si>
  <si>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</si>
  <si>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</si>
  <si>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</si>
  <si>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</si>
  <si>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</si>
  <si>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</si>
  <si>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</si>
  <si>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</si>
  <si>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</si>
  <si>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</si>
  <si>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</si>
  <si>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</si>
  <si>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</si>
  <si>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</si>
  <si>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</si>
  <si>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</si>
  <si>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</si>
  <si>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</si>
  <si>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</si>
  <si>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</si>
  <si>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</si>
  <si>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</si>
  <si>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</si>
  <si>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</si>
  <si>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</si>
  <si>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</si>
  <si>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</si>
  <si>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</si>
  <si>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</si>
  <si>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</si>
  <si>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</si>
  <si>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</si>
  <si>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</si>
  <si>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</si>
  <si>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</si>
  <si>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</si>
  <si>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</si>
  <si>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</si>
  <si>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</si>
  <si>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</si>
  <si>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</si>
  <si>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</si>
  <si>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</si>
  <si>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</si>
  <si>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</si>
  <si>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</si>
  <si>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</si>
  <si>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</si>
  <si>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</si>
  <si>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</si>
  <si>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</si>
  <si>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</si>
  <si>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</si>
  <si>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</si>
  <si>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</si>
  <si>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</si>
  <si>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</si>
  <si>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</si>
  <si>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</si>
  <si>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</si>
  <si>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</si>
  <si>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</si>
  <si>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</si>
  <si>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</si>
  <si>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</si>
  <si>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</si>
  <si>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</si>
  <si>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</si>
  <si>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</si>
  <si>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</si>
  <si>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</si>
  <si>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</si>
  <si>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</si>
  <si>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</si>
  <si>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</si>
  <si>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</si>
  <si>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</si>
  <si>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</si>
  <si>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</si>
  <si>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</si>
  <si>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</si>
  <si>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</si>
  <si>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</si>
  <si>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</si>
  <si>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</si>
  <si>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</si>
  <si>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</si>
  <si>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</si>
  <si>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</si>
  <si>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</si>
  <si>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</si>
  <si>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</si>
  <si>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</si>
  <si>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</si>
  <si>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</si>
  <si>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</si>
  <si>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</si>
  <si>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</si>
  <si>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</si>
  <si>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</si>
  <si>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</si>
  <si>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</si>
  <si>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</si>
  <si>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</si>
  <si>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</si>
  <si>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</si>
  <si>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</si>
  <si>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</si>
  <si>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</si>
  <si>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</si>
  <si>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</si>
  <si>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</si>
  <si>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</si>
  <si>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</si>
  <si>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</si>
  <si>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</si>
  <si>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</si>
  <si>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</si>
  <si>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</si>
  <si>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</si>
  <si>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</si>
  <si>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</si>
  <si>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</si>
  <si>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</si>
  <si>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</si>
  <si>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</si>
  <si>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</si>
  <si>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</si>
  <si>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</si>
  <si>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</si>
  <si>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</si>
  <si>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</si>
  <si>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</si>
  <si>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</si>
  <si>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</si>
  <si>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</si>
  <si>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</si>
  <si>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</si>
  <si>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</si>
  <si>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</si>
  <si>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</si>
  <si>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</si>
  <si>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</si>
  <si>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</si>
  <si>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</si>
  <si>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</si>
  <si>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</si>
  <si>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</si>
  <si>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</si>
  <si>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</si>
  <si>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</si>
  <si>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</si>
  <si>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</si>
  <si>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</si>
  <si>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</si>
  <si>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</si>
  <si>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</si>
  <si>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</si>
  <si>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</si>
  <si>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</si>
  <si>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</si>
  <si>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</si>
  <si>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</si>
  <si>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</si>
  <si>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</si>
  <si>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</si>
  <si>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</si>
  <si>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</si>
  <si>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</si>
  <si>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</si>
  <si>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</si>
  <si>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</si>
  <si>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</si>
  <si>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</si>
  <si>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</si>
  <si>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</si>
  <si>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</si>
  <si>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</si>
  <si>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</si>
  <si>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</si>
  <si>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</si>
  <si>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</si>
  <si>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</si>
  <si>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</si>
  <si>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</si>
  <si>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</si>
  <si>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</si>
  <si>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</si>
  <si>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</si>
  <si>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</si>
  <si>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</si>
  <si>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</si>
  <si>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</si>
  <si>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</si>
  <si>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</si>
  <si>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</si>
  <si>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</si>
  <si>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</si>
  <si>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</si>
  <si>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</si>
  <si>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</si>
  <si>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</si>
  <si>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</si>
  <si>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</si>
  <si>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</si>
  <si>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</si>
  <si>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</si>
  <si>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</si>
  <si>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</si>
  <si>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</si>
  <si>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</si>
  <si>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</si>
  <si>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</si>
  <si>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</si>
  <si>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</si>
  <si>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</si>
  <si>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</si>
  <si>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</si>
  <si>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</si>
  <si>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</si>
  <si>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</si>
  <si>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</si>
  <si>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</si>
  <si>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</si>
  <si>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</si>
  <si>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</si>
  <si>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</si>
  <si>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</si>
  <si>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</si>
  <si>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</si>
  <si>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</si>
  <si>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</si>
  <si>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</si>
  <si>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</si>
  <si>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</si>
  <si>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</si>
  <si>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</si>
  <si>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</si>
  <si>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</si>
  <si>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</si>
  <si>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</si>
  <si>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</si>
  <si>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</si>
  <si>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</si>
  <si>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</si>
  <si>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</si>
  <si>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</si>
  <si>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</si>
  <si>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</si>
  <si>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</si>
  <si>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</si>
  <si>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</si>
  <si>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</si>
  <si>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</si>
  <si>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</si>
  <si>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</si>
  <si>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</si>
  <si>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</si>
  <si>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</si>
  <si>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</si>
  <si>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</si>
  <si>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</si>
  <si>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</si>
  <si>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</si>
  <si>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</si>
  <si>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</si>
  <si>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</si>
  <si>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</si>
  <si>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</si>
  <si>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</si>
  <si>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</si>
  <si>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</si>
  <si>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</si>
  <si>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</si>
  <si>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</si>
  <si>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</si>
  <si>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</si>
  <si>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</si>
  <si>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</si>
  <si>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</si>
  <si>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</si>
  <si>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</si>
  <si>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</si>
  <si>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</si>
  <si>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</si>
  <si>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</si>
  <si>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</si>
  <si>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</si>
  <si>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</si>
  <si>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</si>
  <si>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</si>
  <si>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</si>
  <si>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</si>
  <si>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</si>
  <si>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</si>
  <si>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</si>
  <si>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</si>
  <si>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</si>
  <si>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</si>
  <si>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</si>
  <si>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</si>
  <si>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</si>
  <si>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</si>
  <si>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</si>
  <si>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</si>
  <si>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</si>
  <si>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</si>
  <si>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</si>
  <si>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</si>
  <si>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</si>
  <si>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</si>
  <si>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</si>
  <si>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</si>
  <si>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</si>
  <si>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</si>
  <si>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</si>
  <si>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</si>
  <si>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</si>
  <si>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</si>
  <si>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</si>
  <si>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</si>
  <si>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</si>
  <si>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</si>
  <si>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</si>
  <si>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</si>
  <si>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</si>
  <si>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</si>
  <si>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</si>
  <si>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</si>
  <si>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</si>
  <si>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</si>
  <si>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</si>
  <si>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</si>
  <si>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</si>
  <si>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</si>
  <si>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</si>
  <si>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</si>
  <si>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</si>
  <si>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</si>
  <si>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</si>
  <si>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</si>
  <si>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</si>
  <si>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</si>
  <si>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</si>
  <si>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</si>
  <si>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</si>
  <si>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</si>
  <si>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</si>
  <si>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</si>
  <si>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</si>
  <si>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</si>
  <si>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</si>
  <si>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</si>
  <si>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</si>
  <si>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</si>
  <si>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</si>
  <si>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</si>
  <si>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</si>
  <si>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</si>
  <si>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</si>
  <si>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</si>
  <si>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</si>
  <si>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</si>
  <si>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</si>
  <si>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</si>
  <si>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</si>
  <si>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</si>
  <si>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</si>
  <si>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</si>
  <si>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</si>
  <si>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Sgaua</t>
  </si>
  <si>
    <t>Greg the Hammer</t>
  </si>
  <si>
    <t>Bam Bam Bigelow</t>
  </si>
  <si>
    <t>Brutus the Barber</t>
  </si>
  <si>
    <t>Koko B. Ware</t>
  </si>
  <si>
    <t>Razor Ramon</t>
  </si>
  <si>
    <t>Randy Savage</t>
  </si>
  <si>
    <t>Victoria</t>
  </si>
  <si>
    <t>Mel C.</t>
  </si>
  <si>
    <t>Geri</t>
  </si>
  <si>
    <t>Emma</t>
  </si>
  <si>
    <t>Mel B.</t>
  </si>
  <si>
    <t>Creedence Clearwater Crocodiles Project - C.C.C.P.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</si>
</sst>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8">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2">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7" xfId="0" applyFont="1" applyFill="1" applyBorder="1" applyAlignment="1" applyProtection="1">
      <alignment horizontal="center" vertical="center" shrinkToFit="1"/>
      <protection locked="0"/>
    </xf>
    <xf numFmtId="0" fontId="2" fillId="8" borderId="38"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48"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7" xfId="0"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cellXfs>
  <cellStyles count="3">
    <cellStyle name="Collegamento ipertestuale" xfId="1" builtinId="8"/>
    <cellStyle name="Normale" xfId="0" builtinId="0"/>
    <cellStyle name="Percentuale" xfId="2" builtinId="5"/>
  </cellStyles>
  <dxfs count="20">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16" val="0"/>
</file>

<file path=xl/ctrlProps/ctrlProp10.xml><?xml version="1.0" encoding="utf-8"?>
<formControlPr xmlns="http://schemas.microsoft.com/office/spreadsheetml/2009/9/main" objectType="Drop" dropLines="22" dropStyle="combo" dx="16" fmlaLink="$AR$11" fmlaRange="$BV$1:$BV$22" noThreeD="1" sel="2"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2"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2" val="0"/>
</file>

<file path=xl/ctrlProps/ctrlProp13.xml><?xml version="1.0" encoding="utf-8"?>
<formControlPr xmlns="http://schemas.microsoft.com/office/spreadsheetml/2009/9/main" objectType="Drop" dropLines="22" dropStyle="combo" dx="16" fmlaLink="$AR$14" fmlaRange="$BV$1:$BV$22" noThreeD="1" sel="1"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4"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4"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1" val="0"/>
</file>

<file path=xl/ctrlProps/ctrlProp33.xml><?xml version="1.0" encoding="utf-8"?>
<formControlPr xmlns="http://schemas.microsoft.com/office/spreadsheetml/2009/9/main" objectType="Drop" dropLines="20" dropStyle="combo" dx="16" fmlaLink="$AL$13" fmlaRange="$AS$32:$AS$87" noThreeD="1" sel="1" val="0"/>
</file>

<file path=xl/ctrlProps/ctrlProp34.xml><?xml version="1.0" encoding="utf-8"?>
<formControlPr xmlns="http://schemas.microsoft.com/office/spreadsheetml/2009/9/main" objectType="Drop" dropLines="20" dropStyle="combo" dx="16" fmlaLink="$AL$12" fmlaRange="$AS$32:$AS$87" noThreeD="1" sel="1" val="0"/>
</file>

<file path=xl/ctrlProps/ctrlProp35.xml><?xml version="1.0" encoding="utf-8"?>
<formControlPr xmlns="http://schemas.microsoft.com/office/spreadsheetml/2009/9/main" objectType="Drop" dropLines="20" dropStyle="combo" dx="16" fmlaLink="$AL$11" fmlaRange="$AS$32:$AS$87" noThreeD="1" sel="1" val="0"/>
</file>

<file path=xl/ctrlProps/ctrlProp36.xml><?xml version="1.0" encoding="utf-8"?>
<formControlPr xmlns="http://schemas.microsoft.com/office/spreadsheetml/2009/9/main" objectType="Drop" dropLines="20" dropStyle="combo" dx="16" fmlaLink="$AL$10" fmlaRange="$AS$32:$AS$87" noThreeD="1" sel="1" val="0"/>
</file>

<file path=xl/ctrlProps/ctrlProp37.xml><?xml version="1.0" encoding="utf-8"?>
<formControlPr xmlns="http://schemas.microsoft.com/office/spreadsheetml/2009/9/main" objectType="Drop" dropLines="20" dropStyle="combo" dx="16" fmlaLink="$AL$9" fmlaRange="$AS$32:$AS$87" noThreeD="1" sel="1" val="0"/>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4"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1" val="0"/>
</file>

<file path=xl/ctrlProps/ctrlProp42.xml><?xml version="1.0" encoding="utf-8"?>
<formControlPr xmlns="http://schemas.microsoft.com/office/spreadsheetml/2009/9/main" objectType="Drop" dropLines="20" dropStyle="combo" dx="16" fmlaLink="$AL$4" fmlaRange="$AS$32:$AS$87" noThreeD="1" sel="1" val="0"/>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4"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4"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4"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3"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3"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28575</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19" sqref="B19"/>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81" t="s">
        <v>638</v>
      </c>
      <c r="Q2" s="382"/>
      <c r="R2" s="382"/>
      <c r="S2" s="383"/>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7" t="s">
        <v>66</v>
      </c>
      <c r="BQ2" s="23">
        <v>50000</v>
      </c>
      <c r="BR2" s="23" t="s">
        <v>67</v>
      </c>
      <c r="BS2" s="23" t="s">
        <v>339</v>
      </c>
      <c r="BT2" s="23"/>
      <c r="BU2" s="125">
        <f>IF(BV2="","",BU1+1)</f>
        <v>2</v>
      </c>
      <c r="BV2" s="20" t="str">
        <f>IF(BW2=0,"",BW2)</f>
        <v>Skink Runner</v>
      </c>
      <c r="BW2" s="126" t="str">
        <f>HLOOKUP(I$21,CB$2:DF$23,2,FALSE)</f>
        <v>Skink Runner</v>
      </c>
      <c r="BX2" s="23">
        <f>IF(BW2=0,"",COUNTIF($D$3:$D$18,BW2))</f>
        <v>3</v>
      </c>
      <c r="BY2" s="23">
        <f t="shared" ref="BY2:BY22" si="0">IF(BW2=0,"",VLOOKUP(BV2,$AZ:$BM,14,FALSE))</f>
        <v>16</v>
      </c>
      <c r="BZ2" s="23"/>
      <c r="CA2" s="43" t="s">
        <v>436</v>
      </c>
      <c r="CB2" s="312" t="s">
        <v>66</v>
      </c>
      <c r="CC2" s="320" t="s">
        <v>1001</v>
      </c>
      <c r="CD2" s="314" t="s">
        <v>742</v>
      </c>
      <c r="CE2" s="314" t="s">
        <v>26</v>
      </c>
      <c r="CF2" s="314" t="s">
        <v>736</v>
      </c>
      <c r="CG2" s="314" t="s">
        <v>28</v>
      </c>
      <c r="CH2" s="314" t="s">
        <v>30</v>
      </c>
      <c r="CI2" s="312" t="s">
        <v>774</v>
      </c>
      <c r="CJ2" s="314" t="s">
        <v>23</v>
      </c>
      <c r="CK2" s="314" t="s">
        <v>31</v>
      </c>
      <c r="CL2" s="314" t="s">
        <v>19</v>
      </c>
      <c r="CM2" s="314" t="s">
        <v>32</v>
      </c>
      <c r="CN2" s="338" t="s">
        <v>817</v>
      </c>
      <c r="CO2" s="312" t="s">
        <v>749</v>
      </c>
      <c r="CP2" s="320" t="s">
        <v>1003</v>
      </c>
      <c r="CQ2" s="312" t="s">
        <v>68</v>
      </c>
      <c r="CR2" s="312" t="s">
        <v>756</v>
      </c>
      <c r="CS2" s="314" t="s">
        <v>33</v>
      </c>
      <c r="CT2" s="312" t="s">
        <v>76</v>
      </c>
      <c r="CU2" s="312" t="s">
        <v>70</v>
      </c>
      <c r="CV2" s="312" t="s">
        <v>24</v>
      </c>
      <c r="CW2" s="338" t="s">
        <v>902</v>
      </c>
      <c r="CX2" s="338" t="s">
        <v>836</v>
      </c>
      <c r="CY2" s="338" t="s">
        <v>920</v>
      </c>
      <c r="CZ2" s="320" t="s">
        <v>807</v>
      </c>
      <c r="DA2" s="314" t="s">
        <v>34</v>
      </c>
      <c r="DB2" s="334" t="s">
        <v>806</v>
      </c>
      <c r="DC2" s="312" t="s">
        <v>763</v>
      </c>
      <c r="DD2" s="312" t="s">
        <v>770</v>
      </c>
      <c r="DE2" s="312" t="s">
        <v>83</v>
      </c>
      <c r="DF2" s="312"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8">
        <v>1</v>
      </c>
      <c r="C3" s="280" t="s">
        <v>1086</v>
      </c>
      <c r="D3" s="281" t="str">
        <f t="shared" ref="D3:D18" si="1">IF(AR3&lt;=1,"",VLOOKUP(AR3,BU:BV,2,FALSE))</f>
        <v>Saurus Blocker</v>
      </c>
      <c r="E3" s="8">
        <f t="shared" ref="E3:E18" si="2">IF(D3&lt;&gt;"",IF(Z3="Star",VLOOKUP(D3,$AZ:$BF,2,FALSE),VLOOKUP(D3,$AZ:$BF,2,FALSE)+P3+IF(AL3=2,1)+IF(AM3=2,1)+IF(AN3=2,1)+IF(AO3=2,1)+IF(AP3=2,1)+IF(AQ3=2,1)),"")</f>
        <v>6</v>
      </c>
      <c r="F3" s="9">
        <f t="shared" ref="F3:F18" si="3">IF(D3&lt;&gt;"",IF(Z3="Star",VLOOKUP(D3,$AZ:$BF,3,FALSE),VLOOKUP(D3,$AZ:$BF,3,FALSE)+Q3+IF(AL3=5,1)+IF(AM3=5,1)+IF(AN3=5,1)+IF(AO3=5,1)+IF(AP3=5,1)+IF(AQ3=5,1)),"")</f>
        <v>4</v>
      </c>
      <c r="G3" s="10">
        <f t="shared" ref="G3:G18" si="4">IF(D3&lt;&gt;"",IF(Z3="Star",VLOOKUP(D3,$AZ:$BF,4,FALSE),VLOOKUP(D3,$AZ:$BF,4,FALSE)+R3+IF(AL3=4,1)+IF(AM3=4,1)+IF(AN3=4,1)+IF(AO3=4,1)+IF(AP3=4,1)+IF(AQ3=4,1)),"")</f>
        <v>1</v>
      </c>
      <c r="H3" s="11">
        <f t="shared" ref="H3:H18" si="5">IF(D3&lt;&gt;"",IF(Z3="Star",VLOOKUP(D3,$AZ:$BF,5,FALSE),VLOOKUP(D3,$AZ:$BF,5,FALSE)+S3+IF(AL3=3,1)+IF(AM3=3,1)+IF(AN3=3,1)+IF(AO3=3,1)+IF(AP3=3,1)+IF(AQ3=3,1)),"")</f>
        <v>9</v>
      </c>
      <c r="I3" s="185">
        <f t="shared" ref="I3:I18" si="6">IF(D3="","",IF(VLOOKUP(D3,$BV$2:$BY$22,3,FALSE)&gt;VLOOKUP(D3,$BV$2:$BY$22,4,FALSE),"Superato numero massimo giocatori per ruolo",VLOOKUP(D3,$AZ:$BF,6,FALSE)))</f>
        <v>0</v>
      </c>
      <c r="J3" s="249" t="str">
        <f>AD3&amp;AE3&amp;AF3&amp;AG3&amp;AH3&amp;AI3&amp;IF(AJ3&lt;&gt;"",IF(AD3&amp;AE3&amp;AF3&amp;AG3&amp;AH3&amp;AI3&lt;&gt;"",", ","")&amp;AJ3,"")</f>
        <v/>
      </c>
      <c r="K3" s="279" t="str">
        <f>IF(Z3="Star","n/a",IF(Z3&gt;=176,"6",IF(Z3&gt;=76,"5",IF(Z3&gt;=51,"4",IF(Z3&gt;=31,"3",IF(Z3&gt;=16,"2",IF(Z3&gt;=6,"1","")))))))</f>
        <v/>
      </c>
      <c r="L3" s="365"/>
      <c r="M3" s="366"/>
      <c r="N3" s="306"/>
      <c r="O3" s="306"/>
      <c r="P3" s="296"/>
      <c r="Q3" s="297"/>
      <c r="R3" s="298"/>
      <c r="S3" s="299"/>
      <c r="T3" s="288"/>
      <c r="U3" s="289"/>
      <c r="V3" s="288"/>
      <c r="W3" s="289"/>
      <c r="X3" s="304"/>
      <c r="Y3" s="292"/>
      <c r="Z3" s="186">
        <f t="shared" ref="Z3:Z18" si="7">IF(LEFT(D3,1)="*","Star",T3*2+U3*1+V3*3+W3*2+Y3*5+AC3)</f>
        <v>0</v>
      </c>
      <c r="AA3" s="114">
        <f t="shared" ref="AA3:AA18" si="8">IF(D3&lt;&gt;"",(AB3+V33+W33+X33+Y33+Z33+AA33)*1000+VLOOKUP(D3,AZ:BF,7,FALSE),0)</f>
        <v>80000</v>
      </c>
      <c r="AB3" s="294"/>
      <c r="AC3" s="310"/>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11"/>
      <c r="AK3" s="205"/>
      <c r="AL3" s="250">
        <v>1</v>
      </c>
      <c r="AM3" s="250">
        <v>1</v>
      </c>
      <c r="AN3" s="250">
        <v>1</v>
      </c>
      <c r="AO3" s="250">
        <v>1</v>
      </c>
      <c r="AP3" s="250">
        <v>1</v>
      </c>
      <c r="AQ3" s="250">
        <v>1</v>
      </c>
      <c r="AR3" s="35">
        <v>4</v>
      </c>
      <c r="AS3" s="30">
        <f t="shared" ref="AS3:AS18" si="15">VLOOKUP(D3,$AZ:$BF,2,FALSE)</f>
        <v>6</v>
      </c>
      <c r="AT3" s="30">
        <f t="shared" ref="AT3:AT18" si="16">VLOOKUP(D3,$AZ:$BF,3,FALSE)</f>
        <v>4</v>
      </c>
      <c r="AU3" s="30">
        <f t="shared" ref="AU3:AU18" si="17">VLOOKUP(D3,$AZ:$BF,4,FALSE)</f>
        <v>1</v>
      </c>
      <c r="AV3" s="30">
        <f t="shared" ref="AV3:AV18" si="18">VLOOKUP(D3,$AZ:$BF,5,FALSE)</f>
        <v>9</v>
      </c>
      <c r="AW3" s="191">
        <f t="shared" ref="AW3:AW18" si="19">IF(N3&lt;&gt;"",0,(IF(D3&lt;&gt;"",VLOOKUP(D3,AZ:BF,7,FALSE)+(AB3+V33+W33+X33+Y33+Z33+AA33)*1000,0)))</f>
        <v>80000</v>
      </c>
      <c r="AX3" s="30"/>
      <c r="AY3" s="20">
        <v>1</v>
      </c>
      <c r="AZ3" s="313"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9" t="s">
        <v>1001</v>
      </c>
      <c r="BQ3" s="23">
        <v>70000</v>
      </c>
      <c r="BR3" s="23"/>
      <c r="BS3" s="23" t="s">
        <v>339</v>
      </c>
      <c r="BT3" s="23"/>
      <c r="BU3" s="125">
        <f t="shared" ref="BU3:BU12" si="20">IF(BV3="","",BU2+1)</f>
        <v>3</v>
      </c>
      <c r="BV3" s="20" t="str">
        <f>IF(BW3=0,"",BW3)</f>
        <v>Chameleon Skink</v>
      </c>
      <c r="BW3" s="126" t="str">
        <f>HLOOKUP(I$21,CB$2:DF$23,3,FALSE)</f>
        <v>Chameleon Skink</v>
      </c>
      <c r="BX3" s="23">
        <f t="shared" ref="BX3:BX14" si="21">IF(BW3=0,"",COUNTIF($D$3:$D$18,BW3))</f>
        <v>2</v>
      </c>
      <c r="BY3" s="23">
        <f t="shared" si="0"/>
        <v>2</v>
      </c>
      <c r="BZ3" s="23"/>
      <c r="CA3" s="24">
        <v>1</v>
      </c>
      <c r="CB3" s="313" t="s">
        <v>729</v>
      </c>
      <c r="CC3" s="321" t="s">
        <v>677</v>
      </c>
      <c r="CD3" s="313" t="s">
        <v>743</v>
      </c>
      <c r="CE3" s="313" t="s">
        <v>731</v>
      </c>
      <c r="CF3" s="313" t="s">
        <v>808</v>
      </c>
      <c r="CG3" s="315" t="s">
        <v>40</v>
      </c>
      <c r="CH3" s="313" t="s">
        <v>114</v>
      </c>
      <c r="CI3" s="315" t="s">
        <v>775</v>
      </c>
      <c r="CJ3" s="315" t="s">
        <v>23</v>
      </c>
      <c r="CK3" s="313" t="s">
        <v>746</v>
      </c>
      <c r="CL3" s="315" t="s">
        <v>20</v>
      </c>
      <c r="CM3" s="315" t="s">
        <v>46</v>
      </c>
      <c r="CN3" s="339" t="s">
        <v>819</v>
      </c>
      <c r="CO3" s="313" t="s">
        <v>750</v>
      </c>
      <c r="CP3" s="321" t="s">
        <v>663</v>
      </c>
      <c r="CQ3" s="313" t="s">
        <v>753</v>
      </c>
      <c r="CR3" s="313" t="s">
        <v>758</v>
      </c>
      <c r="CS3" s="313" t="s">
        <v>55</v>
      </c>
      <c r="CT3" s="313" t="s">
        <v>173</v>
      </c>
      <c r="CU3" s="313" t="s">
        <v>767</v>
      </c>
      <c r="CV3" s="315" t="s">
        <v>25</v>
      </c>
      <c r="CW3" s="339" t="s">
        <v>903</v>
      </c>
      <c r="CX3" s="339" t="s">
        <v>839</v>
      </c>
      <c r="CY3" s="339" t="s">
        <v>921</v>
      </c>
      <c r="CZ3" s="323" t="s">
        <v>687</v>
      </c>
      <c r="DA3" s="315" t="s">
        <v>43</v>
      </c>
      <c r="DB3" s="335" t="s">
        <v>498</v>
      </c>
      <c r="DC3" s="313" t="s">
        <v>750</v>
      </c>
      <c r="DD3" s="313" t="s">
        <v>501</v>
      </c>
      <c r="DE3" s="313" t="s">
        <v>772</v>
      </c>
      <c r="DF3" s="315"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9">
        <v>2</v>
      </c>
      <c r="C4" s="280" t="s">
        <v>1081</v>
      </c>
      <c r="D4" s="281" t="str">
        <f t="shared" si="1"/>
        <v>Saurus Blocker</v>
      </c>
      <c r="E4" s="8">
        <f t="shared" si="2"/>
        <v>6</v>
      </c>
      <c r="F4" s="9">
        <f t="shared" si="3"/>
        <v>4</v>
      </c>
      <c r="G4" s="10">
        <f t="shared" si="4"/>
        <v>1</v>
      </c>
      <c r="H4" s="11">
        <f t="shared" si="5"/>
        <v>9</v>
      </c>
      <c r="I4" s="185">
        <f t="shared" si="6"/>
        <v>0</v>
      </c>
      <c r="J4" s="249" t="str">
        <f t="shared" ref="J4:J18" si="22">AD4&amp;AE4&amp;AF4&amp;AG4&amp;AH4&amp;AI4&amp;IF(AJ4&lt;&gt;"",", "&amp;AJ4,"")</f>
        <v/>
      </c>
      <c r="K4" s="279" t="str">
        <f>IF(Z4="Star","n/a",IF(Z4&gt;=176,"6",IF(Z4&gt;=76,"5",IF(Z4&gt;=51,"4",IF(Z4&gt;=31,"3",IF(Z4&gt;=16,"2",IF(Z4&gt;=6,"1","")))))))</f>
        <v/>
      </c>
      <c r="L4" s="365"/>
      <c r="M4" s="366"/>
      <c r="N4" s="307"/>
      <c r="O4" s="307"/>
      <c r="P4" s="300"/>
      <c r="Q4" s="301"/>
      <c r="R4" s="302"/>
      <c r="S4" s="303"/>
      <c r="T4" s="290"/>
      <c r="U4" s="291"/>
      <c r="V4" s="290"/>
      <c r="W4" s="291"/>
      <c r="X4" s="305"/>
      <c r="Y4" s="293"/>
      <c r="Z4" s="186">
        <f t="shared" si="7"/>
        <v>0</v>
      </c>
      <c r="AA4" s="114">
        <f t="shared" si="8"/>
        <v>80000</v>
      </c>
      <c r="AB4" s="294"/>
      <c r="AC4" s="295"/>
      <c r="AD4" s="253" t="str">
        <f t="shared" si="9"/>
        <v/>
      </c>
      <c r="AE4" s="253" t="str">
        <f t="shared" si="10"/>
        <v/>
      </c>
      <c r="AF4" s="253" t="str">
        <f t="shared" si="11"/>
        <v/>
      </c>
      <c r="AG4" s="253" t="str">
        <f t="shared" si="12"/>
        <v/>
      </c>
      <c r="AH4" s="253" t="str">
        <f t="shared" si="13"/>
        <v/>
      </c>
      <c r="AI4" s="253" t="str">
        <f t="shared" si="14"/>
        <v/>
      </c>
      <c r="AJ4" s="311"/>
      <c r="AK4" s="205"/>
      <c r="AL4" s="250">
        <v>1</v>
      </c>
      <c r="AM4" s="250">
        <v>1</v>
      </c>
      <c r="AN4" s="250">
        <v>1</v>
      </c>
      <c r="AO4" s="250">
        <v>1</v>
      </c>
      <c r="AP4" s="250">
        <v>1</v>
      </c>
      <c r="AQ4" s="250">
        <v>1</v>
      </c>
      <c r="AR4" s="35">
        <v>4</v>
      </c>
      <c r="AS4" s="30">
        <f t="shared" si="15"/>
        <v>6</v>
      </c>
      <c r="AT4" s="30">
        <f t="shared" si="16"/>
        <v>4</v>
      </c>
      <c r="AU4" s="30">
        <f t="shared" si="17"/>
        <v>1</v>
      </c>
      <c r="AV4" s="30">
        <f t="shared" si="18"/>
        <v>9</v>
      </c>
      <c r="AW4" s="191">
        <f t="shared" si="19"/>
        <v>80000</v>
      </c>
      <c r="AX4" s="30"/>
      <c r="AY4" s="20">
        <f t="shared" ref="AY4:AY68" si="23">IF(AZ4="","",AY3+1)</f>
        <v>2</v>
      </c>
      <c r="AZ4" s="313"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7" t="s">
        <v>742</v>
      </c>
      <c r="BQ4" s="23">
        <v>60000</v>
      </c>
      <c r="BR4" s="23" t="s">
        <v>58</v>
      </c>
      <c r="BS4" s="23" t="s">
        <v>339</v>
      </c>
      <c r="BT4" s="23"/>
      <c r="BU4" s="125">
        <f t="shared" si="20"/>
        <v>4</v>
      </c>
      <c r="BV4" s="20" t="str">
        <f t="shared" ref="BV4:BV16" si="24">IF(BW4=0,"",BW4)</f>
        <v>Saurus Blocker</v>
      </c>
      <c r="BW4" s="126" t="str">
        <f>HLOOKUP(I$21,CB$2:DF$23,4,FALSE)</f>
        <v>Saurus Blocker</v>
      </c>
      <c r="BX4" s="23">
        <f t="shared" si="21"/>
        <v>6</v>
      </c>
      <c r="BY4" s="23">
        <f t="shared" si="0"/>
        <v>6</v>
      </c>
      <c r="BZ4" s="23"/>
      <c r="CA4" s="24">
        <v>2</v>
      </c>
      <c r="CB4" s="313" t="s">
        <v>732</v>
      </c>
      <c r="CC4" s="321" t="s">
        <v>679</v>
      </c>
      <c r="CD4" s="313" t="s">
        <v>744</v>
      </c>
      <c r="CE4" s="313" t="s">
        <v>51</v>
      </c>
      <c r="CF4" s="313" t="s">
        <v>738</v>
      </c>
      <c r="CG4" s="315" t="s">
        <v>115</v>
      </c>
      <c r="CH4" s="313" t="s">
        <v>52</v>
      </c>
      <c r="CI4" s="315" t="s">
        <v>776</v>
      </c>
      <c r="CJ4" s="313" t="s">
        <v>745</v>
      </c>
      <c r="CK4" s="328" t="s">
        <v>1016</v>
      </c>
      <c r="CL4" s="315" t="s">
        <v>121</v>
      </c>
      <c r="CM4" s="315" t="s">
        <v>48</v>
      </c>
      <c r="CN4" s="339" t="s">
        <v>818</v>
      </c>
      <c r="CO4" s="313" t="s">
        <v>751</v>
      </c>
      <c r="CP4" s="321" t="s">
        <v>664</v>
      </c>
      <c r="CQ4" s="362" t="s">
        <v>1060</v>
      </c>
      <c r="CR4" s="313" t="s">
        <v>835</v>
      </c>
      <c r="CS4" s="313" t="s">
        <v>56</v>
      </c>
      <c r="CT4" s="313" t="s">
        <v>784</v>
      </c>
      <c r="CU4" s="313" t="s">
        <v>171</v>
      </c>
      <c r="CV4" s="315" t="s">
        <v>431</v>
      </c>
      <c r="CW4" s="339" t="s">
        <v>904</v>
      </c>
      <c r="CX4" s="339" t="s">
        <v>840</v>
      </c>
      <c r="CY4" s="339" t="s">
        <v>923</v>
      </c>
      <c r="CZ4" s="323" t="s">
        <v>688</v>
      </c>
      <c r="DA4" s="315" t="s">
        <v>44</v>
      </c>
      <c r="DB4" s="335" t="s">
        <v>499</v>
      </c>
      <c r="DC4" s="313" t="s">
        <v>758</v>
      </c>
      <c r="DD4" s="313" t="s">
        <v>783</v>
      </c>
      <c r="DE4" s="313" t="s">
        <v>773</v>
      </c>
      <c r="DF4" s="315"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8">
        <v>3</v>
      </c>
      <c r="C5" s="280" t="s">
        <v>1082</v>
      </c>
      <c r="D5" s="281" t="str">
        <f t="shared" si="1"/>
        <v>Saurus Blocker</v>
      </c>
      <c r="E5" s="8">
        <f t="shared" si="2"/>
        <v>6</v>
      </c>
      <c r="F5" s="9">
        <f t="shared" si="3"/>
        <v>4</v>
      </c>
      <c r="G5" s="10">
        <f t="shared" si="4"/>
        <v>1</v>
      </c>
      <c r="H5" s="11">
        <f t="shared" si="5"/>
        <v>9</v>
      </c>
      <c r="I5" s="185">
        <f t="shared" si="6"/>
        <v>0</v>
      </c>
      <c r="J5" s="249" t="str">
        <f t="shared" si="22"/>
        <v/>
      </c>
      <c r="K5" s="279" t="str">
        <f t="shared" ref="K5:K18" si="25">IF(Z5="Star","n/a",IF(Z5&gt;=176,"6",IF(Z5&gt;=76,"5",IF(Z5&gt;=51,"4",IF(Z5&gt;=31,"3",IF(Z5&gt;=16,"2",IF(Z5&gt;=6,"1","")))))))</f>
        <v/>
      </c>
      <c r="L5" s="365"/>
      <c r="M5" s="366"/>
      <c r="N5" s="307"/>
      <c r="O5" s="307"/>
      <c r="P5" s="300"/>
      <c r="Q5" s="301"/>
      <c r="R5" s="302"/>
      <c r="S5" s="303"/>
      <c r="T5" s="290"/>
      <c r="U5" s="291"/>
      <c r="V5" s="290"/>
      <c r="W5" s="291"/>
      <c r="X5" s="305"/>
      <c r="Y5" s="293"/>
      <c r="Z5" s="186">
        <f t="shared" si="7"/>
        <v>0</v>
      </c>
      <c r="AA5" s="114">
        <f t="shared" si="8"/>
        <v>80000</v>
      </c>
      <c r="AB5" s="294"/>
      <c r="AC5" s="295"/>
      <c r="AD5" s="253" t="str">
        <f t="shared" si="9"/>
        <v/>
      </c>
      <c r="AE5" s="253" t="str">
        <f t="shared" si="10"/>
        <v/>
      </c>
      <c r="AF5" s="253" t="str">
        <f t="shared" si="11"/>
        <v/>
      </c>
      <c r="AG5" s="253" t="str">
        <f t="shared" si="12"/>
        <v/>
      </c>
      <c r="AH5" s="253" t="str">
        <f t="shared" si="13"/>
        <v/>
      </c>
      <c r="AI5" s="253" t="str">
        <f t="shared" si="14"/>
        <v/>
      </c>
      <c r="AJ5" s="311"/>
      <c r="AK5" s="205"/>
      <c r="AL5" s="250">
        <v>1</v>
      </c>
      <c r="AM5" s="250">
        <v>1</v>
      </c>
      <c r="AN5" s="250">
        <v>1</v>
      </c>
      <c r="AO5" s="250">
        <v>1</v>
      </c>
      <c r="AP5" s="250">
        <v>1</v>
      </c>
      <c r="AQ5" s="250">
        <v>1</v>
      </c>
      <c r="AR5" s="35">
        <v>4</v>
      </c>
      <c r="AS5" s="30">
        <f t="shared" si="15"/>
        <v>6</v>
      </c>
      <c r="AT5" s="30">
        <f t="shared" si="16"/>
        <v>4</v>
      </c>
      <c r="AU5" s="30">
        <f t="shared" si="17"/>
        <v>1</v>
      </c>
      <c r="AV5" s="30">
        <f t="shared" si="18"/>
        <v>9</v>
      </c>
      <c r="AW5" s="191">
        <f t="shared" si="19"/>
        <v>80000</v>
      </c>
      <c r="AX5" s="30"/>
      <c r="AY5" s="20">
        <f t="shared" si="23"/>
        <v>3</v>
      </c>
      <c r="AZ5" s="313"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7" t="s">
        <v>26</v>
      </c>
      <c r="BQ5" s="23">
        <v>70000</v>
      </c>
      <c r="BR5" s="23" t="s">
        <v>59</v>
      </c>
      <c r="BS5" s="23" t="s">
        <v>339</v>
      </c>
      <c r="BT5" s="23"/>
      <c r="BU5" s="125">
        <f t="shared" si="20"/>
        <v>5</v>
      </c>
      <c r="BV5" s="20" t="str">
        <f t="shared" si="24"/>
        <v>Kroxigor</v>
      </c>
      <c r="BW5" s="126" t="str">
        <f>HLOOKUP(I$21,CB$2:DF$23,5,FALSE)</f>
        <v>Kroxigor</v>
      </c>
      <c r="BX5" s="23">
        <f t="shared" si="21"/>
        <v>0</v>
      </c>
      <c r="BY5" s="23">
        <f t="shared" si="0"/>
        <v>1</v>
      </c>
      <c r="BZ5" s="23"/>
      <c r="CA5" s="24">
        <v>3</v>
      </c>
      <c r="CB5" s="313" t="s">
        <v>733</v>
      </c>
      <c r="CC5" s="321" t="s">
        <v>678</v>
      </c>
      <c r="CD5" s="313" t="s">
        <v>73</v>
      </c>
      <c r="CE5" s="313" t="s">
        <v>730</v>
      </c>
      <c r="CF5" s="328" t="s">
        <v>869</v>
      </c>
      <c r="CG5" s="313" t="s">
        <v>116</v>
      </c>
      <c r="CH5" s="313" t="s">
        <v>53</v>
      </c>
      <c r="CI5" s="313" t="s">
        <v>777</v>
      </c>
      <c r="CJ5" s="313" t="s">
        <v>119</v>
      </c>
      <c r="CK5" s="328" t="s">
        <v>1017</v>
      </c>
      <c r="CL5" s="315" t="s">
        <v>122</v>
      </c>
      <c r="CM5" s="315" t="s">
        <v>47</v>
      </c>
      <c r="CN5" s="339" t="s">
        <v>820</v>
      </c>
      <c r="CO5" s="313" t="s">
        <v>752</v>
      </c>
      <c r="CP5" s="321" t="s">
        <v>666</v>
      </c>
      <c r="CQ5" s="313" t="s">
        <v>754</v>
      </c>
      <c r="CR5" s="313" t="s">
        <v>759</v>
      </c>
      <c r="CS5" s="313" t="s">
        <v>170</v>
      </c>
      <c r="CT5" s="313" t="s">
        <v>785</v>
      </c>
      <c r="CU5" s="362" t="s">
        <v>1030</v>
      </c>
      <c r="CV5" s="315" t="s">
        <v>27</v>
      </c>
      <c r="CW5" s="339" t="s">
        <v>905</v>
      </c>
      <c r="CX5" s="339" t="s">
        <v>842</v>
      </c>
      <c r="CY5" s="339" t="s">
        <v>54</v>
      </c>
      <c r="CZ5" s="323" t="s">
        <v>689</v>
      </c>
      <c r="DA5" s="315" t="s">
        <v>45</v>
      </c>
      <c r="DB5" s="335" t="s">
        <v>500</v>
      </c>
      <c r="DC5" s="313" t="s">
        <v>757</v>
      </c>
      <c r="DD5" s="313" t="s">
        <v>781</v>
      </c>
      <c r="DE5" s="313" t="s">
        <v>138</v>
      </c>
      <c r="DF5" s="315"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9">
        <v>4</v>
      </c>
      <c r="C6" s="280" t="s">
        <v>1083</v>
      </c>
      <c r="D6" s="281" t="str">
        <f t="shared" si="1"/>
        <v>Saurus Blocker</v>
      </c>
      <c r="E6" s="8">
        <f t="shared" si="2"/>
        <v>6</v>
      </c>
      <c r="F6" s="9">
        <f t="shared" si="3"/>
        <v>4</v>
      </c>
      <c r="G6" s="10">
        <f t="shared" si="4"/>
        <v>1</v>
      </c>
      <c r="H6" s="11">
        <f t="shared" si="5"/>
        <v>9</v>
      </c>
      <c r="I6" s="185">
        <f t="shared" si="6"/>
        <v>0</v>
      </c>
      <c r="J6" s="249" t="str">
        <f t="shared" si="22"/>
        <v/>
      </c>
      <c r="K6" s="279" t="str">
        <f t="shared" si="25"/>
        <v/>
      </c>
      <c r="L6" s="365"/>
      <c r="M6" s="366"/>
      <c r="N6" s="307"/>
      <c r="O6" s="307"/>
      <c r="P6" s="300"/>
      <c r="Q6" s="301"/>
      <c r="R6" s="302"/>
      <c r="S6" s="303"/>
      <c r="T6" s="290"/>
      <c r="U6" s="291"/>
      <c r="V6" s="290"/>
      <c r="W6" s="291"/>
      <c r="X6" s="305"/>
      <c r="Y6" s="293"/>
      <c r="Z6" s="186">
        <f t="shared" si="7"/>
        <v>0</v>
      </c>
      <c r="AA6" s="114">
        <f t="shared" si="8"/>
        <v>80000</v>
      </c>
      <c r="AB6" s="294"/>
      <c r="AC6" s="295"/>
      <c r="AD6" s="253" t="str">
        <f t="shared" si="9"/>
        <v/>
      </c>
      <c r="AE6" s="253" t="str">
        <f t="shared" si="10"/>
        <v/>
      </c>
      <c r="AF6" s="253" t="str">
        <f t="shared" si="11"/>
        <v/>
      </c>
      <c r="AG6" s="253" t="str">
        <f t="shared" si="12"/>
        <v/>
      </c>
      <c r="AH6" s="253" t="str">
        <f t="shared" si="13"/>
        <v/>
      </c>
      <c r="AI6" s="253" t="str">
        <f t="shared" si="14"/>
        <v/>
      </c>
      <c r="AJ6" s="311"/>
      <c r="AK6" s="205"/>
      <c r="AL6" s="250">
        <v>1</v>
      </c>
      <c r="AM6" s="250">
        <v>1</v>
      </c>
      <c r="AN6" s="250">
        <v>1</v>
      </c>
      <c r="AO6" s="250">
        <v>1</v>
      </c>
      <c r="AP6" s="250">
        <v>1</v>
      </c>
      <c r="AQ6" s="250">
        <v>1</v>
      </c>
      <c r="AR6" s="35">
        <v>4</v>
      </c>
      <c r="AS6" s="30">
        <f t="shared" si="15"/>
        <v>6</v>
      </c>
      <c r="AT6" s="30">
        <f t="shared" si="16"/>
        <v>4</v>
      </c>
      <c r="AU6" s="30">
        <f t="shared" si="17"/>
        <v>1</v>
      </c>
      <c r="AV6" s="30">
        <f t="shared" si="18"/>
        <v>9</v>
      </c>
      <c r="AW6" s="191">
        <f t="shared" si="19"/>
        <v>80000</v>
      </c>
      <c r="AX6" s="30"/>
      <c r="AY6" s="20">
        <f t="shared" si="23"/>
        <v>4</v>
      </c>
      <c r="AZ6" s="313"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8" t="s">
        <v>736</v>
      </c>
      <c r="BQ6" s="37">
        <v>70000</v>
      </c>
      <c r="BS6" s="23" t="s">
        <v>339</v>
      </c>
      <c r="BT6" s="23"/>
      <c r="BU6" s="125">
        <f t="shared" si="20"/>
        <v>6</v>
      </c>
      <c r="BV6" s="20" t="str">
        <f t="shared" si="24"/>
        <v xml:space="preserve">*Helmut Wulf </v>
      </c>
      <c r="BW6" s="126" t="str">
        <f>HLOOKUP(I$21,CB$2:DF$23,6,FALSE)</f>
        <v xml:space="preserve">*Helmut Wulf </v>
      </c>
      <c r="BX6" s="23">
        <f t="shared" si="21"/>
        <v>0</v>
      </c>
      <c r="BY6" s="23">
        <f t="shared" si="0"/>
        <v>1</v>
      </c>
      <c r="BZ6" s="23"/>
      <c r="CA6" s="24">
        <v>4</v>
      </c>
      <c r="CB6" s="313" t="s">
        <v>734</v>
      </c>
      <c r="CC6" s="33" t="s">
        <v>560</v>
      </c>
      <c r="CD6" s="33" t="s">
        <v>147</v>
      </c>
      <c r="CE6" s="313" t="s">
        <v>735</v>
      </c>
      <c r="CF6" s="313" t="s">
        <v>809</v>
      </c>
      <c r="CG6" s="315" t="s">
        <v>41</v>
      </c>
      <c r="CH6" s="313" t="s">
        <v>54</v>
      </c>
      <c r="CI6" s="313" t="s">
        <v>778</v>
      </c>
      <c r="CJ6" s="328" t="s">
        <v>867</v>
      </c>
      <c r="CK6" s="313" t="s">
        <v>747</v>
      </c>
      <c r="CL6" s="315" t="s">
        <v>123</v>
      </c>
      <c r="CM6" s="315" t="s">
        <v>49</v>
      </c>
      <c r="CN6" s="339" t="s">
        <v>821</v>
      </c>
      <c r="CO6" s="313" t="s">
        <v>451</v>
      </c>
      <c r="CP6" s="321" t="s">
        <v>668</v>
      </c>
      <c r="CQ6" s="313" t="s">
        <v>72</v>
      </c>
      <c r="CR6" s="313" t="s">
        <v>79</v>
      </c>
      <c r="CS6" s="313" t="s">
        <v>672</v>
      </c>
      <c r="CT6" s="313" t="s">
        <v>786</v>
      </c>
      <c r="CU6" s="21" t="s">
        <v>168</v>
      </c>
      <c r="CV6" s="315" t="s">
        <v>788</v>
      </c>
      <c r="CW6" s="340" t="s">
        <v>906</v>
      </c>
      <c r="CX6" s="340" t="s">
        <v>841</v>
      </c>
      <c r="CY6" s="340" t="s">
        <v>924</v>
      </c>
      <c r="CZ6" s="323" t="s">
        <v>690</v>
      </c>
      <c r="DA6" s="315" t="s">
        <v>169</v>
      </c>
      <c r="DB6" s="335" t="s">
        <v>72</v>
      </c>
      <c r="DC6" s="313" t="s">
        <v>759</v>
      </c>
      <c r="DD6" s="313" t="s">
        <v>782</v>
      </c>
      <c r="DE6" s="332" t="s">
        <v>591</v>
      </c>
      <c r="DF6" s="315"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8">
        <v>5</v>
      </c>
      <c r="C7" s="280" t="s">
        <v>1084</v>
      </c>
      <c r="D7" s="281" t="str">
        <f t="shared" si="1"/>
        <v>Saurus Blocker</v>
      </c>
      <c r="E7" s="8">
        <f t="shared" si="2"/>
        <v>6</v>
      </c>
      <c r="F7" s="9">
        <f t="shared" si="3"/>
        <v>4</v>
      </c>
      <c r="G7" s="10">
        <f t="shared" si="4"/>
        <v>1</v>
      </c>
      <c r="H7" s="11">
        <f t="shared" si="5"/>
        <v>9</v>
      </c>
      <c r="I7" s="185">
        <f t="shared" si="6"/>
        <v>0</v>
      </c>
      <c r="J7" s="249" t="str">
        <f t="shared" si="22"/>
        <v/>
      </c>
      <c r="K7" s="279" t="str">
        <f t="shared" si="25"/>
        <v/>
      </c>
      <c r="L7" s="365"/>
      <c r="M7" s="366"/>
      <c r="N7" s="307"/>
      <c r="O7" s="307"/>
      <c r="P7" s="300"/>
      <c r="Q7" s="301"/>
      <c r="R7" s="302"/>
      <c r="S7" s="303"/>
      <c r="T7" s="290"/>
      <c r="U7" s="291"/>
      <c r="V7" s="290"/>
      <c r="W7" s="291"/>
      <c r="X7" s="305"/>
      <c r="Y7" s="293"/>
      <c r="Z7" s="186">
        <f t="shared" si="7"/>
        <v>0</v>
      </c>
      <c r="AA7" s="114">
        <f t="shared" si="8"/>
        <v>80000</v>
      </c>
      <c r="AB7" s="294"/>
      <c r="AC7" s="295"/>
      <c r="AD7" s="253" t="str">
        <f t="shared" si="9"/>
        <v/>
      </c>
      <c r="AE7" s="253" t="str">
        <f t="shared" si="10"/>
        <v/>
      </c>
      <c r="AF7" s="253" t="str">
        <f t="shared" si="11"/>
        <v/>
      </c>
      <c r="AG7" s="253" t="str">
        <f t="shared" si="12"/>
        <v/>
      </c>
      <c r="AH7" s="253" t="str">
        <f t="shared" si="13"/>
        <v/>
      </c>
      <c r="AI7" s="253" t="str">
        <f t="shared" si="14"/>
        <v/>
      </c>
      <c r="AJ7" s="311"/>
      <c r="AK7" s="205"/>
      <c r="AL7" s="250">
        <v>1</v>
      </c>
      <c r="AM7" s="250">
        <v>1</v>
      </c>
      <c r="AN7" s="250">
        <v>1</v>
      </c>
      <c r="AO7" s="250">
        <v>1</v>
      </c>
      <c r="AP7" s="250">
        <v>1</v>
      </c>
      <c r="AQ7" s="250">
        <v>1</v>
      </c>
      <c r="AR7" s="35">
        <v>4</v>
      </c>
      <c r="AS7" s="30">
        <f t="shared" si="15"/>
        <v>6</v>
      </c>
      <c r="AT7" s="30">
        <f t="shared" si="16"/>
        <v>4</v>
      </c>
      <c r="AU7" s="30">
        <f t="shared" si="17"/>
        <v>1</v>
      </c>
      <c r="AV7" s="30">
        <f t="shared" si="18"/>
        <v>9</v>
      </c>
      <c r="AW7" s="191">
        <f t="shared" si="19"/>
        <v>80000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7" t="s">
        <v>28</v>
      </c>
      <c r="BQ7" s="23">
        <v>50000</v>
      </c>
      <c r="BR7" s="23" t="s">
        <v>60</v>
      </c>
      <c r="BS7" s="23" t="s">
        <v>339</v>
      </c>
      <c r="BT7" s="23"/>
      <c r="BU7" s="125">
        <f t="shared" si="20"/>
        <v>7</v>
      </c>
      <c r="BV7" s="20" t="str">
        <f t="shared" si="24"/>
        <v xml:space="preserve">*Hemlock </v>
      </c>
      <c r="BW7" s="126" t="str">
        <f>HLOOKUP(I$21,CB$2:DF$23,7,FALSE)</f>
        <v xml:space="preserve">*Hemlock </v>
      </c>
      <c r="BX7" s="23">
        <f t="shared" si="21"/>
        <v>0</v>
      </c>
      <c r="BY7" s="23">
        <f t="shared" si="0"/>
        <v>1</v>
      </c>
      <c r="BZ7" s="23"/>
      <c r="CA7" s="24">
        <v>5</v>
      </c>
      <c r="CB7" s="313" t="s">
        <v>138</v>
      </c>
      <c r="CC7" s="33" t="s">
        <v>570</v>
      </c>
      <c r="CD7" s="315" t="s">
        <v>597</v>
      </c>
      <c r="CE7" s="332" t="s">
        <v>100</v>
      </c>
      <c r="CF7" s="313" t="s">
        <v>810</v>
      </c>
      <c r="CG7" s="315" t="s">
        <v>42</v>
      </c>
      <c r="CH7" s="313" t="s">
        <v>172</v>
      </c>
      <c r="CI7" s="33" t="s">
        <v>560</v>
      </c>
      <c r="CJ7" s="313" t="s">
        <v>120</v>
      </c>
      <c r="CK7" s="362" t="s">
        <v>1029</v>
      </c>
      <c r="CL7" s="33" t="s">
        <v>560</v>
      </c>
      <c r="CM7" s="313" t="s">
        <v>70</v>
      </c>
      <c r="CN7" s="340" t="s">
        <v>834</v>
      </c>
      <c r="CO7" s="21" t="s">
        <v>568</v>
      </c>
      <c r="CP7" s="33" t="s">
        <v>147</v>
      </c>
      <c r="CQ7" s="313" t="s">
        <v>138</v>
      </c>
      <c r="CR7" s="313" t="s">
        <v>760</v>
      </c>
      <c r="CS7" s="313" t="s">
        <v>755</v>
      </c>
      <c r="CT7" s="328" t="s">
        <v>969</v>
      </c>
      <c r="CU7" s="33" t="s">
        <v>89</v>
      </c>
      <c r="CV7" s="315" t="s">
        <v>29</v>
      </c>
      <c r="CW7" s="339" t="s">
        <v>75</v>
      </c>
      <c r="CX7" s="339" t="s">
        <v>843</v>
      </c>
      <c r="CY7" s="315" t="s">
        <v>129</v>
      </c>
      <c r="CZ7" s="323" t="s">
        <v>691</v>
      </c>
      <c r="DA7" s="313" t="s">
        <v>75</v>
      </c>
      <c r="DB7" s="368" t="s">
        <v>138</v>
      </c>
      <c r="DC7" s="315" t="s">
        <v>764</v>
      </c>
      <c r="DD7" s="313" t="s">
        <v>771</v>
      </c>
      <c r="DE7" s="357" t="s">
        <v>946</v>
      </c>
      <c r="DF7" s="313"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9">
        <v>6</v>
      </c>
      <c r="C8" s="280" t="s">
        <v>1085</v>
      </c>
      <c r="D8" s="281" t="str">
        <f t="shared" si="1"/>
        <v>Saurus Blocker</v>
      </c>
      <c r="E8" s="8">
        <f t="shared" si="2"/>
        <v>6</v>
      </c>
      <c r="F8" s="9">
        <f t="shared" si="3"/>
        <v>4</v>
      </c>
      <c r="G8" s="10">
        <f t="shared" si="4"/>
        <v>1</v>
      </c>
      <c r="H8" s="11">
        <f t="shared" si="5"/>
        <v>9</v>
      </c>
      <c r="I8" s="185">
        <f t="shared" si="6"/>
        <v>0</v>
      </c>
      <c r="J8" s="249" t="str">
        <f t="shared" si="22"/>
        <v/>
      </c>
      <c r="K8" s="279" t="str">
        <f t="shared" si="25"/>
        <v/>
      </c>
      <c r="L8" s="365"/>
      <c r="M8" s="366"/>
      <c r="N8" s="307"/>
      <c r="O8" s="307"/>
      <c r="P8" s="300"/>
      <c r="Q8" s="301"/>
      <c r="R8" s="302"/>
      <c r="S8" s="303"/>
      <c r="T8" s="290"/>
      <c r="U8" s="291"/>
      <c r="V8" s="290"/>
      <c r="W8" s="291"/>
      <c r="X8" s="305"/>
      <c r="Y8" s="293"/>
      <c r="Z8" s="186">
        <f t="shared" si="7"/>
        <v>0</v>
      </c>
      <c r="AA8" s="114">
        <f t="shared" si="8"/>
        <v>80000</v>
      </c>
      <c r="AB8" s="294"/>
      <c r="AC8" s="295"/>
      <c r="AD8" s="253" t="str">
        <f t="shared" si="9"/>
        <v/>
      </c>
      <c r="AE8" s="253" t="str">
        <f t="shared" si="10"/>
        <v/>
      </c>
      <c r="AF8" s="253" t="str">
        <f t="shared" si="11"/>
        <v/>
      </c>
      <c r="AG8" s="253" t="str">
        <f t="shared" si="12"/>
        <v/>
      </c>
      <c r="AH8" s="253" t="str">
        <f t="shared" si="13"/>
        <v/>
      </c>
      <c r="AI8" s="253" t="str">
        <f t="shared" si="14"/>
        <v/>
      </c>
      <c r="AJ8" s="311"/>
      <c r="AK8" s="205"/>
      <c r="AL8" s="250">
        <v>1</v>
      </c>
      <c r="AM8" s="250">
        <v>1</v>
      </c>
      <c r="AN8" s="250">
        <v>1</v>
      </c>
      <c r="AO8" s="250">
        <v>1</v>
      </c>
      <c r="AP8" s="250">
        <v>1</v>
      </c>
      <c r="AQ8" s="250">
        <v>1</v>
      </c>
      <c r="AR8" s="35">
        <v>4</v>
      </c>
      <c r="AS8" s="30">
        <f t="shared" si="15"/>
        <v>6</v>
      </c>
      <c r="AT8" s="30">
        <f t="shared" si="16"/>
        <v>4</v>
      </c>
      <c r="AU8" s="30">
        <f t="shared" si="17"/>
        <v>1</v>
      </c>
      <c r="AV8" s="30">
        <f t="shared" si="18"/>
        <v>9</v>
      </c>
      <c r="AW8" s="191">
        <f t="shared" si="19"/>
        <v>80000</v>
      </c>
      <c r="AX8" s="30"/>
      <c r="AY8" s="20">
        <f t="shared" si="23"/>
        <v>6</v>
      </c>
      <c r="AZ8" s="313"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7" t="s">
        <v>30</v>
      </c>
      <c r="BQ8" s="23">
        <v>50000</v>
      </c>
      <c r="BR8" s="23" t="s">
        <v>112</v>
      </c>
      <c r="BS8" s="23" t="s">
        <v>339</v>
      </c>
      <c r="BT8" s="23"/>
      <c r="BU8" s="125">
        <f t="shared" si="20"/>
        <v>8</v>
      </c>
      <c r="BV8" s="20" t="str">
        <f t="shared" si="24"/>
        <v>*Drull and Dribl</v>
      </c>
      <c r="BW8" s="126" t="str">
        <f>HLOOKUP(I$21,CB$2:DF$23,8,FALSE)</f>
        <v>*Drull and Dribl</v>
      </c>
      <c r="BX8" s="23">
        <f t="shared" si="21"/>
        <v>0</v>
      </c>
      <c r="BY8" s="23">
        <f t="shared" si="0"/>
        <v>1</v>
      </c>
      <c r="BZ8" s="23"/>
      <c r="CA8" s="24">
        <v>6</v>
      </c>
      <c r="CB8" s="313" t="s">
        <v>570</v>
      </c>
      <c r="CC8" s="362" t="s">
        <v>875</v>
      </c>
      <c r="CD8" s="362" t="s">
        <v>985</v>
      </c>
      <c r="CE8" s="21" t="s">
        <v>89</v>
      </c>
      <c r="CF8" s="315" t="s">
        <v>739</v>
      </c>
      <c r="CG8" s="328" t="s">
        <v>960</v>
      </c>
      <c r="CH8" s="315" t="s">
        <v>129</v>
      </c>
      <c r="CI8" s="328" t="s">
        <v>960</v>
      </c>
      <c r="CJ8" s="364" t="s">
        <v>868</v>
      </c>
      <c r="CK8" s="362" t="s">
        <v>1028</v>
      </c>
      <c r="CL8" s="328" t="s">
        <v>960</v>
      </c>
      <c r="CM8" s="313" t="s">
        <v>138</v>
      </c>
      <c r="CN8" s="313" t="s">
        <v>138</v>
      </c>
      <c r="CO8" s="21" t="s">
        <v>136</v>
      </c>
      <c r="CP8" s="362" t="s">
        <v>985</v>
      </c>
      <c r="CQ8" s="322" t="s">
        <v>140</v>
      </c>
      <c r="CR8" s="328" t="s">
        <v>982</v>
      </c>
      <c r="CS8" s="313" t="s">
        <v>673</v>
      </c>
      <c r="CT8" s="33" t="s">
        <v>147</v>
      </c>
      <c r="CU8" s="21" t="s">
        <v>90</v>
      </c>
      <c r="CV8" s="313" t="s">
        <v>71</v>
      </c>
      <c r="CW8" s="21" t="s">
        <v>516</v>
      </c>
      <c r="CX8" s="21" t="s">
        <v>168</v>
      </c>
      <c r="CY8" s="33" t="s">
        <v>131</v>
      </c>
      <c r="CZ8" s="33" t="s">
        <v>138</v>
      </c>
      <c r="DA8" s="21" t="s">
        <v>516</v>
      </c>
      <c r="DB8" s="368" t="s">
        <v>140</v>
      </c>
      <c r="DC8" s="21" t="s">
        <v>568</v>
      </c>
      <c r="DD8" s="21" t="s">
        <v>168</v>
      </c>
      <c r="DE8" s="21" t="s">
        <v>564</v>
      </c>
      <c r="DF8" s="328"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8">
        <v>7</v>
      </c>
      <c r="C9" s="280" t="s">
        <v>1091</v>
      </c>
      <c r="D9" s="281" t="str">
        <f t="shared" si="1"/>
        <v>Chameleon Skink</v>
      </c>
      <c r="E9" s="8">
        <f t="shared" si="2"/>
        <v>7</v>
      </c>
      <c r="F9" s="9">
        <f t="shared" si="3"/>
        <v>2</v>
      </c>
      <c r="G9" s="10">
        <f t="shared" si="4"/>
        <v>3</v>
      </c>
      <c r="H9" s="11">
        <f t="shared" si="5"/>
        <v>7</v>
      </c>
      <c r="I9" s="185" t="str">
        <f t="shared" si="6"/>
        <v>Dodge, Pass Block, Shadowing, Stunty</v>
      </c>
      <c r="J9" s="249" t="str">
        <f t="shared" si="22"/>
        <v/>
      </c>
      <c r="K9" s="279" t="str">
        <f t="shared" si="25"/>
        <v/>
      </c>
      <c r="L9" s="365"/>
      <c r="M9" s="366"/>
      <c r="N9" s="307"/>
      <c r="O9" s="307"/>
      <c r="P9" s="300"/>
      <c r="Q9" s="301"/>
      <c r="R9" s="302"/>
      <c r="S9" s="303"/>
      <c r="T9" s="290"/>
      <c r="U9" s="291"/>
      <c r="V9" s="290"/>
      <c r="W9" s="291"/>
      <c r="X9" s="305"/>
      <c r="Y9" s="293"/>
      <c r="Z9" s="186">
        <f t="shared" si="7"/>
        <v>0</v>
      </c>
      <c r="AA9" s="114">
        <f t="shared" si="8"/>
        <v>70000</v>
      </c>
      <c r="AB9" s="294"/>
      <c r="AC9" s="295"/>
      <c r="AD9" s="253" t="str">
        <f t="shared" si="9"/>
        <v/>
      </c>
      <c r="AE9" s="253" t="str">
        <f t="shared" si="10"/>
        <v/>
      </c>
      <c r="AF9" s="253" t="str">
        <f t="shared" si="11"/>
        <v/>
      </c>
      <c r="AG9" s="253" t="str">
        <f t="shared" si="12"/>
        <v/>
      </c>
      <c r="AH9" s="253" t="str">
        <f t="shared" si="13"/>
        <v/>
      </c>
      <c r="AI9" s="253" t="str">
        <f t="shared" si="14"/>
        <v/>
      </c>
      <c r="AJ9" s="311"/>
      <c r="AK9" s="205"/>
      <c r="AL9" s="250">
        <v>1</v>
      </c>
      <c r="AM9" s="250">
        <v>1</v>
      </c>
      <c r="AN9" s="250">
        <v>1</v>
      </c>
      <c r="AO9" s="250">
        <v>1</v>
      </c>
      <c r="AP9" s="250">
        <v>1</v>
      </c>
      <c r="AQ9" s="250">
        <v>1</v>
      </c>
      <c r="AR9" s="35">
        <v>3</v>
      </c>
      <c r="AS9" s="30">
        <f t="shared" si="15"/>
        <v>7</v>
      </c>
      <c r="AT9" s="30">
        <f t="shared" si="16"/>
        <v>2</v>
      </c>
      <c r="AU9" s="30">
        <f t="shared" si="17"/>
        <v>3</v>
      </c>
      <c r="AV9" s="30">
        <f t="shared" si="18"/>
        <v>7</v>
      </c>
      <c r="AW9" s="191">
        <f t="shared" si="19"/>
        <v>70000</v>
      </c>
      <c r="AX9" s="30"/>
      <c r="AY9" s="20">
        <f t="shared" si="23"/>
        <v>7</v>
      </c>
      <c r="AZ9" s="313" t="s">
        <v>744</v>
      </c>
      <c r="BA9" s="38">
        <v>5</v>
      </c>
      <c r="BB9" s="38">
        <v>4</v>
      </c>
      <c r="BC9" s="38">
        <v>3</v>
      </c>
      <c r="BD9" s="38">
        <v>9</v>
      </c>
      <c r="BF9" s="37">
        <v>100000</v>
      </c>
      <c r="BG9" s="37" t="s">
        <v>175</v>
      </c>
      <c r="BH9" s="37">
        <v>20</v>
      </c>
      <c r="BI9" s="37">
        <v>30</v>
      </c>
      <c r="BJ9" s="37">
        <v>30</v>
      </c>
      <c r="BK9" s="37">
        <v>20</v>
      </c>
      <c r="BL9" s="37">
        <v>20</v>
      </c>
      <c r="BM9" s="37">
        <v>4</v>
      </c>
      <c r="BN9" s="37"/>
      <c r="BO9" s="24">
        <v>8</v>
      </c>
      <c r="BP9" s="317" t="s">
        <v>774</v>
      </c>
      <c r="BQ9" s="23">
        <v>50000</v>
      </c>
      <c r="BR9" s="23" t="s">
        <v>77</v>
      </c>
      <c r="BS9" s="23" t="s">
        <v>339</v>
      </c>
      <c r="BT9" s="23"/>
      <c r="BU9" s="125">
        <f t="shared" si="20"/>
        <v>9</v>
      </c>
      <c r="BV9" s="20" t="str">
        <f t="shared" si="24"/>
        <v>*Anqi Panqi</v>
      </c>
      <c r="BW9" s="126" t="str">
        <f>HLOOKUP(I$21,CB$2:DF$23,9,FALSE)</f>
        <v>*Anqi Panqi</v>
      </c>
      <c r="BX9" s="23">
        <f t="shared" si="21"/>
        <v>0</v>
      </c>
      <c r="BY9" s="23">
        <f t="shared" si="0"/>
        <v>1</v>
      </c>
      <c r="BZ9" s="23"/>
      <c r="CA9" s="24">
        <v>7</v>
      </c>
      <c r="CB9" s="362" t="s">
        <v>875</v>
      </c>
      <c r="CC9" s="313" t="s">
        <v>103</v>
      </c>
      <c r="CD9" s="362" t="s">
        <v>949</v>
      </c>
      <c r="CE9" s="33" t="s">
        <v>167</v>
      </c>
      <c r="CF9" s="315" t="s">
        <v>740</v>
      </c>
      <c r="CG9" s="328" t="s">
        <v>964</v>
      </c>
      <c r="CH9" s="33" t="s">
        <v>131</v>
      </c>
      <c r="CI9" s="328" t="s">
        <v>964</v>
      </c>
      <c r="CJ9" s="313" t="s">
        <v>118</v>
      </c>
      <c r="CK9" s="362" t="s">
        <v>1030</v>
      </c>
      <c r="CL9" s="356" t="s">
        <v>871</v>
      </c>
      <c r="CM9" s="313" t="s">
        <v>151</v>
      </c>
      <c r="CN9" s="342" t="s">
        <v>822</v>
      </c>
      <c r="CO9" s="362" t="s">
        <v>975</v>
      </c>
      <c r="CP9" s="328" t="s">
        <v>952</v>
      </c>
      <c r="CQ9" s="362" t="s">
        <v>1061</v>
      </c>
      <c r="CR9" s="328" t="s">
        <v>980</v>
      </c>
      <c r="CS9" s="21" t="s">
        <v>131</v>
      </c>
      <c r="CT9" s="362" t="s">
        <v>597</v>
      </c>
      <c r="CU9" s="21" t="s">
        <v>546</v>
      </c>
      <c r="CV9" s="21" t="s">
        <v>168</v>
      </c>
      <c r="CW9" s="362" t="s">
        <v>877</v>
      </c>
      <c r="CX9" s="322" t="s">
        <v>160</v>
      </c>
      <c r="CY9" s="21" t="s">
        <v>133</v>
      </c>
      <c r="CZ9" s="323" t="s">
        <v>692</v>
      </c>
      <c r="DA9" s="362" t="s">
        <v>877</v>
      </c>
      <c r="DB9" s="21" t="s">
        <v>512</v>
      </c>
      <c r="DC9" s="328" t="s">
        <v>982</v>
      </c>
      <c r="DD9" s="21" t="s">
        <v>516</v>
      </c>
      <c r="DE9" s="332"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9">
        <v>8</v>
      </c>
      <c r="C10" s="280" t="s">
        <v>1087</v>
      </c>
      <c r="D10" s="281" t="str">
        <f t="shared" si="1"/>
        <v>Chameleon Skink</v>
      </c>
      <c r="E10" s="8">
        <f t="shared" si="2"/>
        <v>7</v>
      </c>
      <c r="F10" s="9">
        <f t="shared" si="3"/>
        <v>2</v>
      </c>
      <c r="G10" s="10">
        <f t="shared" si="4"/>
        <v>3</v>
      </c>
      <c r="H10" s="11">
        <f t="shared" si="5"/>
        <v>7</v>
      </c>
      <c r="I10" s="185" t="str">
        <f t="shared" si="6"/>
        <v>Dodge, Pass Block, Shadowing, Stunty</v>
      </c>
      <c r="J10" s="249" t="str">
        <f t="shared" si="22"/>
        <v/>
      </c>
      <c r="K10" s="279" t="str">
        <f t="shared" si="25"/>
        <v/>
      </c>
      <c r="L10" s="365"/>
      <c r="M10" s="366"/>
      <c r="N10" s="307"/>
      <c r="O10" s="307"/>
      <c r="P10" s="300"/>
      <c r="Q10" s="301"/>
      <c r="R10" s="302"/>
      <c r="S10" s="303"/>
      <c r="T10" s="290"/>
      <c r="U10" s="291"/>
      <c r="V10" s="290"/>
      <c r="W10" s="291"/>
      <c r="X10" s="305"/>
      <c r="Y10" s="293"/>
      <c r="Z10" s="186">
        <f t="shared" si="7"/>
        <v>0</v>
      </c>
      <c r="AA10" s="114">
        <f t="shared" si="8"/>
        <v>70000</v>
      </c>
      <c r="AB10" s="294"/>
      <c r="AC10" s="295"/>
      <c r="AD10" s="253" t="str">
        <f t="shared" si="9"/>
        <v/>
      </c>
      <c r="AE10" s="253" t="str">
        <f t="shared" si="10"/>
        <v/>
      </c>
      <c r="AF10" s="253" t="str">
        <f t="shared" si="11"/>
        <v/>
      </c>
      <c r="AG10" s="253" t="str">
        <f t="shared" si="12"/>
        <v/>
      </c>
      <c r="AH10" s="253" t="str">
        <f t="shared" si="13"/>
        <v/>
      </c>
      <c r="AI10" s="253" t="str">
        <f t="shared" si="14"/>
        <v/>
      </c>
      <c r="AJ10" s="311"/>
      <c r="AK10" s="205"/>
      <c r="AL10" s="250">
        <v>1</v>
      </c>
      <c r="AM10" s="250">
        <v>1</v>
      </c>
      <c r="AN10" s="250">
        <v>1</v>
      </c>
      <c r="AO10" s="250">
        <v>1</v>
      </c>
      <c r="AP10" s="250">
        <v>1</v>
      </c>
      <c r="AQ10" s="250">
        <v>1</v>
      </c>
      <c r="AR10" s="35">
        <v>3</v>
      </c>
      <c r="AS10" s="30">
        <f t="shared" si="15"/>
        <v>7</v>
      </c>
      <c r="AT10" s="30">
        <f t="shared" si="16"/>
        <v>2</v>
      </c>
      <c r="AU10" s="30">
        <f t="shared" si="17"/>
        <v>3</v>
      </c>
      <c r="AV10" s="30">
        <f t="shared" si="18"/>
        <v>7</v>
      </c>
      <c r="AW10" s="191">
        <f t="shared" si="19"/>
        <v>70000</v>
      </c>
      <c r="AX10" s="30"/>
      <c r="AY10" s="20">
        <f t="shared" si="23"/>
        <v>8</v>
      </c>
      <c r="AZ10" s="313"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7" t="s">
        <v>23</v>
      </c>
      <c r="BQ10" s="23">
        <v>60000</v>
      </c>
      <c r="BR10" s="23" t="s">
        <v>61</v>
      </c>
      <c r="BS10" s="23" t="s">
        <v>339</v>
      </c>
      <c r="BT10" s="23"/>
      <c r="BU10" s="125">
        <f>IF(BV10="","",BU9+1)</f>
        <v>10</v>
      </c>
      <c r="BV10" s="20" t="str">
        <f t="shared" si="24"/>
        <v>*Lottabottol</v>
      </c>
      <c r="BW10" s="126" t="str">
        <f>HLOOKUP(I$21,CB$2:DF$23,10,FALSE)</f>
        <v>*Lottabottol</v>
      </c>
      <c r="BX10" s="23">
        <f t="shared" si="21"/>
        <v>0</v>
      </c>
      <c r="BY10" s="23">
        <f t="shared" si="0"/>
        <v>1</v>
      </c>
      <c r="BZ10" s="23"/>
      <c r="CA10" s="24">
        <v>8</v>
      </c>
      <c r="CB10" s="313" t="s">
        <v>567</v>
      </c>
      <c r="CC10" s="21" t="s">
        <v>105</v>
      </c>
      <c r="CD10" s="328" t="s">
        <v>792</v>
      </c>
      <c r="CE10" s="315" t="s">
        <v>99</v>
      </c>
      <c r="CF10" s="315" t="s">
        <v>741</v>
      </c>
      <c r="CG10" s="328" t="s">
        <v>962</v>
      </c>
      <c r="CH10" s="21" t="s">
        <v>133</v>
      </c>
      <c r="CI10" s="328" t="s">
        <v>962</v>
      </c>
      <c r="CJ10" s="313" t="s">
        <v>432</v>
      </c>
      <c r="CK10" s="313" t="s">
        <v>151</v>
      </c>
      <c r="CL10" s="44" t="s">
        <v>569</v>
      </c>
      <c r="CM10" s="362" t="s">
        <v>875</v>
      </c>
      <c r="CN10" s="33" t="s">
        <v>151</v>
      </c>
      <c r="CO10" s="21" t="s">
        <v>562</v>
      </c>
      <c r="CP10" s="315" t="s">
        <v>947</v>
      </c>
      <c r="CQ10" s="362" t="s">
        <v>1062</v>
      </c>
      <c r="CR10" s="21" t="s">
        <v>136</v>
      </c>
      <c r="CS10" s="313" t="s">
        <v>138</v>
      </c>
      <c r="CT10" s="362" t="s">
        <v>985</v>
      </c>
      <c r="CU10" s="322" t="s">
        <v>490</v>
      </c>
      <c r="CV10" s="322" t="s">
        <v>160</v>
      </c>
      <c r="CW10" s="33" t="s">
        <v>158</v>
      </c>
      <c r="CX10" s="315" t="s">
        <v>90</v>
      </c>
      <c r="CY10" s="342" t="s">
        <v>922</v>
      </c>
      <c r="CZ10" s="33" t="s">
        <v>103</v>
      </c>
      <c r="DA10" s="332" t="s">
        <v>158</v>
      </c>
      <c r="DB10" s="328" t="s">
        <v>954</v>
      </c>
      <c r="DC10" s="328" t="s">
        <v>980</v>
      </c>
      <c r="DD10" s="362" t="s">
        <v>877</v>
      </c>
      <c r="DE10" s="328" t="s">
        <v>984</v>
      </c>
      <c r="DF10" s="313"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8">
        <v>9</v>
      </c>
      <c r="C11" s="280" t="s">
        <v>1088</v>
      </c>
      <c r="D11" s="281" t="str">
        <f t="shared" si="1"/>
        <v>Skink Runner</v>
      </c>
      <c r="E11" s="8">
        <f t="shared" si="2"/>
        <v>8</v>
      </c>
      <c r="F11" s="9">
        <f t="shared" si="3"/>
        <v>2</v>
      </c>
      <c r="G11" s="10">
        <f t="shared" si="4"/>
        <v>3</v>
      </c>
      <c r="H11" s="11">
        <f t="shared" si="5"/>
        <v>7</v>
      </c>
      <c r="I11" s="185" t="str">
        <f t="shared" si="6"/>
        <v>Dodge, Stunty</v>
      </c>
      <c r="J11" s="249" t="str">
        <f t="shared" si="22"/>
        <v/>
      </c>
      <c r="K11" s="279" t="str">
        <f t="shared" si="25"/>
        <v/>
      </c>
      <c r="L11" s="365"/>
      <c r="M11" s="366"/>
      <c r="N11" s="307"/>
      <c r="O11" s="307"/>
      <c r="P11" s="300"/>
      <c r="Q11" s="301"/>
      <c r="R11" s="302"/>
      <c r="S11" s="303"/>
      <c r="T11" s="290"/>
      <c r="U11" s="291"/>
      <c r="V11" s="290"/>
      <c r="W11" s="291"/>
      <c r="X11" s="305"/>
      <c r="Y11" s="293"/>
      <c r="Z11" s="186">
        <f t="shared" si="7"/>
        <v>0</v>
      </c>
      <c r="AA11" s="114">
        <f t="shared" si="8"/>
        <v>60000</v>
      </c>
      <c r="AB11" s="294"/>
      <c r="AC11" s="295"/>
      <c r="AD11" s="253" t="str">
        <f t="shared" si="9"/>
        <v/>
      </c>
      <c r="AE11" s="253" t="str">
        <f t="shared" si="10"/>
        <v/>
      </c>
      <c r="AF11" s="253" t="str">
        <f t="shared" si="11"/>
        <v/>
      </c>
      <c r="AG11" s="253" t="str">
        <f t="shared" si="12"/>
        <v/>
      </c>
      <c r="AH11" s="253" t="str">
        <f t="shared" si="13"/>
        <v/>
      </c>
      <c r="AI11" s="253" t="str">
        <f t="shared" si="14"/>
        <v/>
      </c>
      <c r="AJ11" s="311"/>
      <c r="AK11" s="205"/>
      <c r="AL11" s="250">
        <v>1</v>
      </c>
      <c r="AM11" s="250">
        <v>1</v>
      </c>
      <c r="AN11" s="250">
        <v>1</v>
      </c>
      <c r="AO11" s="250">
        <v>1</v>
      </c>
      <c r="AP11" s="250">
        <v>1</v>
      </c>
      <c r="AQ11" s="250">
        <v>1</v>
      </c>
      <c r="AR11" s="35">
        <v>2</v>
      </c>
      <c r="AS11" s="30">
        <f t="shared" si="15"/>
        <v>8</v>
      </c>
      <c r="AT11" s="30">
        <f t="shared" si="16"/>
        <v>2</v>
      </c>
      <c r="AU11" s="30">
        <f t="shared" si="17"/>
        <v>3</v>
      </c>
      <c r="AV11" s="30">
        <f t="shared" si="18"/>
        <v>7</v>
      </c>
      <c r="AW11" s="191">
        <f t="shared" si="19"/>
        <v>60000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7" t="s">
        <v>31</v>
      </c>
      <c r="BQ11" s="23">
        <v>60000</v>
      </c>
      <c r="BR11" s="23" t="s">
        <v>111</v>
      </c>
      <c r="BS11" s="23" t="s">
        <v>339</v>
      </c>
      <c r="BT11" s="23"/>
      <c r="BU11" s="125">
        <f t="shared" si="20"/>
        <v>11</v>
      </c>
      <c r="BV11" s="20" t="str">
        <f t="shared" si="24"/>
        <v>*Quetzal Leap</v>
      </c>
      <c r="BW11" s="126" t="str">
        <f>HLOOKUP(I$21,CB$2:DF$23,11,FALSE)</f>
        <v>*Quetzal Leap</v>
      </c>
      <c r="BX11" s="23">
        <f t="shared" si="21"/>
        <v>0</v>
      </c>
      <c r="BY11" s="23">
        <f t="shared" si="0"/>
        <v>1</v>
      </c>
      <c r="BZ11" s="23"/>
      <c r="CA11" s="24">
        <v>9</v>
      </c>
      <c r="CB11" s="21" t="s">
        <v>105</v>
      </c>
      <c r="CC11" s="315" t="s">
        <v>104</v>
      </c>
      <c r="CD11" s="328" t="s">
        <v>954</v>
      </c>
      <c r="CE11" s="332" t="s">
        <v>101</v>
      </c>
      <c r="CF11" s="21" t="s">
        <v>168</v>
      </c>
      <c r="CG11" s="313" t="s">
        <v>132</v>
      </c>
      <c r="CH11" s="315" t="s">
        <v>102</v>
      </c>
      <c r="CI11" s="313" t="s">
        <v>132</v>
      </c>
      <c r="CJ11" s="21" t="s">
        <v>168</v>
      </c>
      <c r="CK11" s="313" t="s">
        <v>570</v>
      </c>
      <c r="CL11" s="313" t="s">
        <v>132</v>
      </c>
      <c r="CM11" s="313" t="s">
        <v>103</v>
      </c>
      <c r="CN11" s="362" t="s">
        <v>875</v>
      </c>
      <c r="CO11" s="362" t="s">
        <v>978</v>
      </c>
      <c r="CP11" s="315" t="s">
        <v>99</v>
      </c>
      <c r="CQ11" s="21" t="s">
        <v>512</v>
      </c>
      <c r="CR11" s="328" t="s">
        <v>946</v>
      </c>
      <c r="CS11" s="362" t="s">
        <v>875</v>
      </c>
      <c r="CT11" s="362" t="s">
        <v>949</v>
      </c>
      <c r="CU11" s="315" t="s">
        <v>93</v>
      </c>
      <c r="CV11" s="315" t="s">
        <v>90</v>
      </c>
      <c r="CW11" s="357" t="s">
        <v>873</v>
      </c>
      <c r="CX11" s="342" t="s">
        <v>844</v>
      </c>
      <c r="CY11" s="315" t="s">
        <v>102</v>
      </c>
      <c r="CZ11" s="323" t="s">
        <v>693</v>
      </c>
      <c r="DA11" s="357" t="s">
        <v>873</v>
      </c>
      <c r="DB11" s="21" t="s">
        <v>513</v>
      </c>
      <c r="DC11" s="21" t="s">
        <v>136</v>
      </c>
      <c r="DD11" s="33" t="s">
        <v>89</v>
      </c>
      <c r="DE11" s="315" t="s">
        <v>971</v>
      </c>
      <c r="DF11" s="357"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9">
        <v>10</v>
      </c>
      <c r="C12" s="280" t="s">
        <v>1089</v>
      </c>
      <c r="D12" s="281" t="str">
        <f t="shared" si="1"/>
        <v>Skink Runner</v>
      </c>
      <c r="E12" s="8">
        <f t="shared" si="2"/>
        <v>8</v>
      </c>
      <c r="F12" s="9">
        <f t="shared" si="3"/>
        <v>2</v>
      </c>
      <c r="G12" s="10">
        <f t="shared" si="4"/>
        <v>3</v>
      </c>
      <c r="H12" s="11">
        <f t="shared" si="5"/>
        <v>7</v>
      </c>
      <c r="I12" s="185" t="str">
        <f t="shared" si="6"/>
        <v>Dodge, Stunty</v>
      </c>
      <c r="J12" s="249" t="str">
        <f t="shared" si="22"/>
        <v/>
      </c>
      <c r="K12" s="279" t="str">
        <f t="shared" si="25"/>
        <v/>
      </c>
      <c r="L12" s="365"/>
      <c r="M12" s="366"/>
      <c r="N12" s="307"/>
      <c r="O12" s="307"/>
      <c r="P12" s="300"/>
      <c r="Q12" s="301"/>
      <c r="R12" s="302"/>
      <c r="S12" s="303"/>
      <c r="T12" s="290"/>
      <c r="U12" s="291"/>
      <c r="V12" s="290"/>
      <c r="W12" s="291"/>
      <c r="X12" s="305"/>
      <c r="Y12" s="293"/>
      <c r="Z12" s="186">
        <f t="shared" si="7"/>
        <v>0</v>
      </c>
      <c r="AA12" s="114">
        <f t="shared" si="8"/>
        <v>60000</v>
      </c>
      <c r="AB12" s="294"/>
      <c r="AC12" s="295"/>
      <c r="AD12" s="253" t="str">
        <f t="shared" si="9"/>
        <v/>
      </c>
      <c r="AE12" s="253" t="str">
        <f t="shared" si="10"/>
        <v/>
      </c>
      <c r="AF12" s="253" t="str">
        <f t="shared" si="11"/>
        <v/>
      </c>
      <c r="AG12" s="253" t="str">
        <f t="shared" si="12"/>
        <v/>
      </c>
      <c r="AH12" s="253" t="str">
        <f t="shared" si="13"/>
        <v/>
      </c>
      <c r="AI12" s="253" t="str">
        <f t="shared" si="14"/>
        <v/>
      </c>
      <c r="AJ12" s="311"/>
      <c r="AK12" s="205"/>
      <c r="AL12" s="250">
        <v>1</v>
      </c>
      <c r="AM12" s="250">
        <v>1</v>
      </c>
      <c r="AN12" s="250">
        <v>1</v>
      </c>
      <c r="AO12" s="250">
        <v>1</v>
      </c>
      <c r="AP12" s="250">
        <v>1</v>
      </c>
      <c r="AQ12" s="250">
        <v>1</v>
      </c>
      <c r="AR12" s="35">
        <v>2</v>
      </c>
      <c r="AS12" s="30">
        <f t="shared" si="15"/>
        <v>8</v>
      </c>
      <c r="AT12" s="30">
        <f t="shared" si="16"/>
        <v>2</v>
      </c>
      <c r="AU12" s="30">
        <f t="shared" si="17"/>
        <v>3</v>
      </c>
      <c r="AV12" s="30">
        <f t="shared" si="18"/>
        <v>7</v>
      </c>
      <c r="AW12" s="191">
        <f t="shared" si="19"/>
        <v>60000</v>
      </c>
      <c r="AX12" s="30"/>
      <c r="AY12" s="20">
        <f t="shared" si="23"/>
        <v>10</v>
      </c>
      <c r="AZ12" s="313"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7" t="s">
        <v>19</v>
      </c>
      <c r="BQ12" s="23">
        <v>50000</v>
      </c>
      <c r="BR12" s="23" t="s">
        <v>62</v>
      </c>
      <c r="BS12" s="23" t="s">
        <v>339</v>
      </c>
      <c r="BT12" s="23"/>
      <c r="BU12" s="125">
        <f t="shared" si="20"/>
        <v>12</v>
      </c>
      <c r="BV12" s="20" t="str">
        <f t="shared" si="24"/>
        <v>*Slibli</v>
      </c>
      <c r="BW12" s="126" t="str">
        <f>HLOOKUP(I$21,CB$2:DF$23,12,FALSE)</f>
        <v>*Slibli</v>
      </c>
      <c r="BX12" s="23">
        <f t="shared" si="21"/>
        <v>0</v>
      </c>
      <c r="BY12" s="23">
        <f t="shared" si="0"/>
        <v>1</v>
      </c>
      <c r="BZ12" s="23"/>
      <c r="CA12" s="24">
        <v>10</v>
      </c>
      <c r="CB12" s="362" t="s">
        <v>1050</v>
      </c>
      <c r="CC12" s="315" t="s">
        <v>93</v>
      </c>
      <c r="CD12" s="328" t="s">
        <v>952</v>
      </c>
      <c r="CE12" s="315" t="s">
        <v>93</v>
      </c>
      <c r="CF12" s="21" t="s">
        <v>100</v>
      </c>
      <c r="CG12" s="315" t="s">
        <v>96</v>
      </c>
      <c r="CH12" s="33" t="s">
        <v>105</v>
      </c>
      <c r="CI12" s="315" t="s">
        <v>98</v>
      </c>
      <c r="CJ12" s="21" t="s">
        <v>91</v>
      </c>
      <c r="CK12" s="362" t="s">
        <v>1031</v>
      </c>
      <c r="CL12" s="315" t="s">
        <v>98</v>
      </c>
      <c r="CM12" s="328" t="s">
        <v>945</v>
      </c>
      <c r="CN12" s="313" t="s">
        <v>103</v>
      </c>
      <c r="CO12" s="21" t="s">
        <v>563</v>
      </c>
      <c r="CP12" s="315" t="s">
        <v>93</v>
      </c>
      <c r="CQ12" s="21" t="s">
        <v>513</v>
      </c>
      <c r="CR12" s="21" t="s">
        <v>564</v>
      </c>
      <c r="CS12" s="332" t="s">
        <v>163</v>
      </c>
      <c r="CT12" s="328" t="s">
        <v>792</v>
      </c>
      <c r="CU12" s="313" t="s">
        <v>768</v>
      </c>
      <c r="CV12" s="315" t="s">
        <v>881</v>
      </c>
      <c r="CW12" s="315" t="s">
        <v>88</v>
      </c>
      <c r="CX12" s="315" t="s">
        <v>881</v>
      </c>
      <c r="CY12" s="33" t="s">
        <v>105</v>
      </c>
      <c r="CZ12" s="21" t="s">
        <v>104</v>
      </c>
      <c r="DA12" s="315" t="s">
        <v>88</v>
      </c>
      <c r="DB12" s="368" t="s">
        <v>514</v>
      </c>
      <c r="DC12" s="328" t="s">
        <v>975</v>
      </c>
      <c r="DD12" s="332" t="s">
        <v>158</v>
      </c>
      <c r="DE12" s="315" t="s">
        <v>93</v>
      </c>
      <c r="DF12" s="313"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8">
        <v>11</v>
      </c>
      <c r="C13" s="280" t="s">
        <v>1090</v>
      </c>
      <c r="D13" s="281" t="str">
        <f t="shared" si="1"/>
        <v>Skink Runner</v>
      </c>
      <c r="E13" s="8">
        <f t="shared" si="2"/>
        <v>8</v>
      </c>
      <c r="F13" s="9">
        <f t="shared" si="3"/>
        <v>2</v>
      </c>
      <c r="G13" s="10">
        <f t="shared" si="4"/>
        <v>3</v>
      </c>
      <c r="H13" s="11">
        <f t="shared" si="5"/>
        <v>7</v>
      </c>
      <c r="I13" s="185" t="str">
        <f t="shared" si="6"/>
        <v>Dodge, Stunty</v>
      </c>
      <c r="J13" s="249" t="str">
        <f t="shared" si="22"/>
        <v/>
      </c>
      <c r="K13" s="279" t="str">
        <f t="shared" si="25"/>
        <v/>
      </c>
      <c r="L13" s="365"/>
      <c r="M13" s="366"/>
      <c r="N13" s="307"/>
      <c r="O13" s="307"/>
      <c r="P13" s="300"/>
      <c r="Q13" s="301"/>
      <c r="R13" s="302"/>
      <c r="S13" s="303"/>
      <c r="T13" s="290"/>
      <c r="U13" s="291"/>
      <c r="V13" s="290"/>
      <c r="W13" s="291"/>
      <c r="X13" s="305"/>
      <c r="Y13" s="293"/>
      <c r="Z13" s="186">
        <f t="shared" si="7"/>
        <v>0</v>
      </c>
      <c r="AA13" s="114">
        <f t="shared" si="8"/>
        <v>60000</v>
      </c>
      <c r="AB13" s="294"/>
      <c r="AC13" s="295"/>
      <c r="AD13" s="253" t="str">
        <f t="shared" si="9"/>
        <v/>
      </c>
      <c r="AE13" s="253" t="str">
        <f t="shared" si="10"/>
        <v/>
      </c>
      <c r="AF13" s="253" t="str">
        <f t="shared" si="11"/>
        <v/>
      </c>
      <c r="AG13" s="253" t="str">
        <f t="shared" si="12"/>
        <v/>
      </c>
      <c r="AH13" s="253" t="str">
        <f t="shared" si="13"/>
        <v/>
      </c>
      <c r="AI13" s="253" t="str">
        <f t="shared" si="14"/>
        <v/>
      </c>
      <c r="AJ13" s="311"/>
      <c r="AK13" s="205"/>
      <c r="AL13" s="250">
        <v>1</v>
      </c>
      <c r="AM13" s="250">
        <v>1</v>
      </c>
      <c r="AN13" s="250">
        <v>1</v>
      </c>
      <c r="AO13" s="250">
        <v>1</v>
      </c>
      <c r="AP13" s="250">
        <v>1</v>
      </c>
      <c r="AQ13" s="250">
        <v>1</v>
      </c>
      <c r="AR13" s="35">
        <v>2</v>
      </c>
      <c r="AS13" s="30">
        <f t="shared" si="15"/>
        <v>8</v>
      </c>
      <c r="AT13" s="30">
        <f t="shared" si="16"/>
        <v>2</v>
      </c>
      <c r="AU13" s="30">
        <f t="shared" si="17"/>
        <v>3</v>
      </c>
      <c r="AV13" s="30">
        <f t="shared" si="18"/>
        <v>7</v>
      </c>
      <c r="AW13" s="191">
        <f t="shared" si="19"/>
        <v>60000</v>
      </c>
      <c r="AX13" s="30"/>
      <c r="AY13" s="20">
        <f t="shared" si="23"/>
        <v>11</v>
      </c>
      <c r="AZ13" s="313"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7" t="s">
        <v>32</v>
      </c>
      <c r="BQ13" s="23">
        <v>50000</v>
      </c>
      <c r="BR13" s="23" t="s">
        <v>63</v>
      </c>
      <c r="BS13" s="23" t="s">
        <v>339</v>
      </c>
      <c r="BT13" s="23"/>
      <c r="BU13" s="125">
        <f t="shared" ref="BU13:BU22" si="26">IF(BV13="","",BU12+1)</f>
        <v>13</v>
      </c>
      <c r="BV13" s="20" t="str">
        <f t="shared" si="24"/>
        <v>*Zolcath the Zoat</v>
      </c>
      <c r="BW13" s="126" t="str">
        <f>HLOOKUP(I$21,CB$2:DG$23,13,FALSE)</f>
        <v>*Zolcath the Zoat</v>
      </c>
      <c r="BX13" s="23">
        <f t="shared" si="21"/>
        <v>0</v>
      </c>
      <c r="BY13" s="23">
        <f t="shared" si="0"/>
        <v>1</v>
      </c>
      <c r="BZ13" s="23"/>
      <c r="CA13" s="24">
        <v>11</v>
      </c>
      <c r="CB13" s="21" t="s">
        <v>546</v>
      </c>
      <c r="CC13" s="321" t="s">
        <v>680</v>
      </c>
      <c r="CD13" s="33" t="s">
        <v>490</v>
      </c>
      <c r="CE13" s="313" t="s">
        <v>531</v>
      </c>
      <c r="CF13" s="33" t="s">
        <v>160</v>
      </c>
      <c r="CG13" s="44" t="s">
        <v>563</v>
      </c>
      <c r="CH13" s="315" t="s">
        <v>93</v>
      </c>
      <c r="CI13" s="315" t="s">
        <v>143</v>
      </c>
      <c r="CJ13" s="21" t="s">
        <v>89</v>
      </c>
      <c r="CK13" s="362" t="s">
        <v>875</v>
      </c>
      <c r="CL13" s="33" t="s">
        <v>105</v>
      </c>
      <c r="CM13" s="21" t="s">
        <v>105</v>
      </c>
      <c r="CN13" s="328" t="s">
        <v>945</v>
      </c>
      <c r="CO13" s="21" t="s">
        <v>156</v>
      </c>
      <c r="CP13" s="321" t="s">
        <v>671</v>
      </c>
      <c r="CQ13" s="332" t="s">
        <v>514</v>
      </c>
      <c r="CR13" s="21" t="s">
        <v>156</v>
      </c>
      <c r="CS13" s="328" t="s">
        <v>952</v>
      </c>
      <c r="CT13" s="328" t="s">
        <v>967</v>
      </c>
      <c r="CU13" s="33"/>
      <c r="CV13" s="315" t="s">
        <v>92</v>
      </c>
      <c r="CW13" s="332" t="s">
        <v>561</v>
      </c>
      <c r="CX13" s="315" t="s">
        <v>92</v>
      </c>
      <c r="CY13" s="315" t="s">
        <v>93</v>
      </c>
      <c r="CZ13" s="315" t="s">
        <v>93</v>
      </c>
      <c r="DA13" s="332" t="s">
        <v>561</v>
      </c>
      <c r="DB13" s="315" t="s">
        <v>93</v>
      </c>
      <c r="DC13" s="357" t="s">
        <v>946</v>
      </c>
      <c r="DD13" s="362" t="s">
        <v>879</v>
      </c>
      <c r="DE13" s="313" t="s">
        <v>675</v>
      </c>
      <c r="DF13" s="357"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9">
        <v>12</v>
      </c>
      <c r="C14" s="280"/>
      <c r="D14" s="281" t="str">
        <f t="shared" si="1"/>
        <v/>
      </c>
      <c r="E14" s="8" t="str">
        <f t="shared" si="2"/>
        <v/>
      </c>
      <c r="F14" s="9" t="str">
        <f t="shared" si="3"/>
        <v/>
      </c>
      <c r="G14" s="10" t="str">
        <f t="shared" si="4"/>
        <v/>
      </c>
      <c r="H14" s="11" t="str">
        <f t="shared" si="5"/>
        <v/>
      </c>
      <c r="I14" s="185" t="str">
        <f t="shared" si="6"/>
        <v/>
      </c>
      <c r="J14" s="249" t="str">
        <f t="shared" si="22"/>
        <v/>
      </c>
      <c r="K14" s="279" t="str">
        <f t="shared" si="25"/>
        <v/>
      </c>
      <c r="L14" s="365"/>
      <c r="M14" s="366"/>
      <c r="N14" s="307"/>
      <c r="O14" s="307"/>
      <c r="P14" s="300"/>
      <c r="Q14" s="301"/>
      <c r="R14" s="302"/>
      <c r="S14" s="303"/>
      <c r="T14" s="290"/>
      <c r="U14" s="291"/>
      <c r="V14" s="290"/>
      <c r="W14" s="291"/>
      <c r="X14" s="305"/>
      <c r="Y14" s="293"/>
      <c r="Z14" s="186">
        <f t="shared" si="7"/>
        <v>0</v>
      </c>
      <c r="AA14" s="114">
        <f t="shared" si="8"/>
        <v>0</v>
      </c>
      <c r="AB14" s="294"/>
      <c r="AC14" s="295"/>
      <c r="AD14" s="253" t="str">
        <f t="shared" si="9"/>
        <v/>
      </c>
      <c r="AE14" s="253" t="str">
        <f t="shared" si="10"/>
        <v/>
      </c>
      <c r="AF14" s="253" t="str">
        <f t="shared" si="11"/>
        <v/>
      </c>
      <c r="AG14" s="253" t="str">
        <f t="shared" si="12"/>
        <v/>
      </c>
      <c r="AH14" s="253" t="str">
        <f t="shared" si="13"/>
        <v/>
      </c>
      <c r="AI14" s="253" t="str">
        <f t="shared" si="14"/>
        <v/>
      </c>
      <c r="AJ14" s="311"/>
      <c r="AK14" s="205"/>
      <c r="AL14" s="250">
        <v>1</v>
      </c>
      <c r="AM14" s="250">
        <v>1</v>
      </c>
      <c r="AN14" s="250">
        <v>1</v>
      </c>
      <c r="AO14" s="250">
        <v>1</v>
      </c>
      <c r="AP14" s="250">
        <v>1</v>
      </c>
      <c r="AQ14" s="250">
        <v>1</v>
      </c>
      <c r="AR14" s="35">
        <v>1</v>
      </c>
      <c r="AS14" s="30" t="e">
        <f t="shared" si="15"/>
        <v>#N/A</v>
      </c>
      <c r="AT14" s="30" t="e">
        <f t="shared" si="16"/>
        <v>#N/A</v>
      </c>
      <c r="AU14" s="30" t="e">
        <f t="shared" si="17"/>
        <v>#N/A</v>
      </c>
      <c r="AV14" s="30" t="e">
        <f t="shared" si="18"/>
        <v>#N/A</v>
      </c>
      <c r="AW14" s="191">
        <f t="shared" si="19"/>
        <v>0</v>
      </c>
      <c r="AX14" s="30"/>
      <c r="AY14" s="20">
        <f t="shared" si="23"/>
        <v>12</v>
      </c>
      <c r="AZ14" s="313"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41" t="s">
        <v>817</v>
      </c>
      <c r="BQ14" s="23">
        <v>60000</v>
      </c>
      <c r="BR14" s="23" t="s">
        <v>63</v>
      </c>
      <c r="BS14" s="23" t="s">
        <v>339</v>
      </c>
      <c r="BT14" s="23"/>
      <c r="BU14" s="24">
        <f t="shared" si="26"/>
        <v>14</v>
      </c>
      <c r="BV14" s="20" t="str">
        <f t="shared" si="24"/>
        <v>*Glotl Stop</v>
      </c>
      <c r="BW14" s="126" t="str">
        <f>HLOOKUP(I$21,CB$2:DF$23,14,FALSE)</f>
        <v>*Glotl Stop</v>
      </c>
      <c r="BX14" s="23">
        <f t="shared" si="21"/>
        <v>0</v>
      </c>
      <c r="BY14" s="23">
        <f t="shared" si="0"/>
        <v>1</v>
      </c>
      <c r="BZ14" s="23"/>
      <c r="CA14" s="24">
        <v>12</v>
      </c>
      <c r="CB14" s="362" t="s">
        <v>1063</v>
      </c>
      <c r="CD14" s="315" t="s">
        <v>947</v>
      </c>
      <c r="CF14" s="313" t="s">
        <v>138</v>
      </c>
      <c r="CG14" s="328" t="s">
        <v>966</v>
      </c>
      <c r="CH14" s="313" t="s">
        <v>529</v>
      </c>
      <c r="CI14" s="315" t="s">
        <v>94</v>
      </c>
      <c r="CJ14" s="315" t="s">
        <v>90</v>
      </c>
      <c r="CK14" s="33" t="s">
        <v>105</v>
      </c>
      <c r="CL14" s="328" t="s">
        <v>882</v>
      </c>
      <c r="CM14" s="315" t="s">
        <v>104</v>
      </c>
      <c r="CN14" s="21" t="s">
        <v>105</v>
      </c>
      <c r="CO14" s="362" t="s">
        <v>1002</v>
      </c>
      <c r="CP14" s="27"/>
      <c r="CQ14" s="362" t="s">
        <v>1050</v>
      </c>
      <c r="CR14" s="362" t="s">
        <v>1002</v>
      </c>
      <c r="CS14" s="21" t="s">
        <v>105</v>
      </c>
      <c r="CT14" s="33" t="s">
        <v>490</v>
      </c>
      <c r="CV14" s="315" t="s">
        <v>93</v>
      </c>
      <c r="CW14" s="332" t="s">
        <v>97</v>
      </c>
      <c r="CX14" s="315" t="s">
        <v>93</v>
      </c>
      <c r="CY14" s="339" t="s">
        <v>925</v>
      </c>
      <c r="CZ14" s="323" t="s">
        <v>694</v>
      </c>
      <c r="DA14" s="332" t="s">
        <v>97</v>
      </c>
      <c r="DB14" s="335" t="s">
        <v>515</v>
      </c>
      <c r="DC14" s="21" t="s">
        <v>564</v>
      </c>
      <c r="DD14" s="357" t="s">
        <v>873</v>
      </c>
      <c r="DE14" s="21"/>
      <c r="DF14" s="315"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8">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5"/>
      <c r="M15" s="366"/>
      <c r="N15" s="307"/>
      <c r="O15" s="307"/>
      <c r="P15" s="300"/>
      <c r="Q15" s="301"/>
      <c r="R15" s="302"/>
      <c r="S15" s="303"/>
      <c r="T15" s="290"/>
      <c r="U15" s="291"/>
      <c r="V15" s="290"/>
      <c r="W15" s="291"/>
      <c r="X15" s="305"/>
      <c r="Y15" s="293"/>
      <c r="Z15" s="186">
        <f t="shared" si="7"/>
        <v>0</v>
      </c>
      <c r="AA15" s="114">
        <f t="shared" si="8"/>
        <v>0</v>
      </c>
      <c r="AB15" s="294"/>
      <c r="AC15" s="295"/>
      <c r="AD15" s="253" t="str">
        <f t="shared" si="9"/>
        <v/>
      </c>
      <c r="AE15" s="253" t="str">
        <f t="shared" si="10"/>
        <v/>
      </c>
      <c r="AF15" s="253" t="str">
        <f t="shared" si="11"/>
        <v/>
      </c>
      <c r="AG15" s="253" t="str">
        <f t="shared" si="12"/>
        <v/>
      </c>
      <c r="AH15" s="253" t="str">
        <f t="shared" si="13"/>
        <v/>
      </c>
      <c r="AI15" s="253" t="str">
        <f t="shared" si="14"/>
        <v/>
      </c>
      <c r="AJ15" s="311"/>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13"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7" t="s">
        <v>749</v>
      </c>
      <c r="BQ15" s="23">
        <v>70000</v>
      </c>
      <c r="BR15" s="23" t="s">
        <v>107</v>
      </c>
      <c r="BS15" s="23" t="s">
        <v>340</v>
      </c>
      <c r="BT15" s="23"/>
      <c r="BU15" s="24">
        <f t="shared" si="26"/>
        <v>15</v>
      </c>
      <c r="BV15" s="20" t="str">
        <f t="shared" si="24"/>
        <v>*Morg 'n' Thorg</v>
      </c>
      <c r="BW15" s="126" t="str">
        <f>HLOOKUP(I$21,CB$2:DF$23,15,FALSE)</f>
        <v>*Morg 'n' Thorg</v>
      </c>
      <c r="BX15" s="23">
        <f t="shared" ref="BX15:BX22" si="27">IF(BW15=0,"",COUNTIF($D$3:$D$18,BW15))</f>
        <v>0</v>
      </c>
      <c r="BY15" s="23">
        <f t="shared" si="0"/>
        <v>1</v>
      </c>
      <c r="BZ15" s="23"/>
      <c r="CA15" s="24">
        <v>13</v>
      </c>
      <c r="CB15" s="315" t="s">
        <v>93</v>
      </c>
      <c r="CD15" s="315" t="s">
        <v>99</v>
      </c>
      <c r="CF15" s="21" t="s">
        <v>591</v>
      </c>
      <c r="CG15" s="313" t="s">
        <v>567</v>
      </c>
      <c r="CH15" s="21"/>
      <c r="CI15" s="328" t="s">
        <v>882</v>
      </c>
      <c r="CJ15" s="362" t="s">
        <v>879</v>
      </c>
      <c r="CK15" s="21" t="s">
        <v>546</v>
      </c>
      <c r="CL15" s="315" t="s">
        <v>93</v>
      </c>
      <c r="CM15" s="315" t="s">
        <v>93</v>
      </c>
      <c r="CN15" s="315" t="s">
        <v>104</v>
      </c>
      <c r="CO15" s="315" t="s">
        <v>106</v>
      </c>
      <c r="CP15" s="27"/>
      <c r="CQ15" s="362" t="s">
        <v>1063</v>
      </c>
      <c r="CR15" s="332" t="s">
        <v>163</v>
      </c>
      <c r="CS15" s="332" t="s">
        <v>144</v>
      </c>
      <c r="CT15" s="315" t="s">
        <v>947</v>
      </c>
      <c r="CV15" s="313" t="s">
        <v>520</v>
      </c>
      <c r="CW15" s="342" t="s">
        <v>907</v>
      </c>
      <c r="CX15" s="277" t="s">
        <v>837</v>
      </c>
      <c r="CZ15" s="33"/>
      <c r="DA15" s="315" t="s">
        <v>93</v>
      </c>
      <c r="DB15" s="21"/>
      <c r="DC15" s="357" t="s">
        <v>978</v>
      </c>
      <c r="DD15" s="332"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9">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5"/>
      <c r="M16" s="366"/>
      <c r="N16" s="307"/>
      <c r="O16" s="307"/>
      <c r="P16" s="300"/>
      <c r="Q16" s="301"/>
      <c r="R16" s="302"/>
      <c r="S16" s="303"/>
      <c r="T16" s="290"/>
      <c r="U16" s="291"/>
      <c r="V16" s="290"/>
      <c r="W16" s="291"/>
      <c r="X16" s="305"/>
      <c r="Y16" s="293"/>
      <c r="Z16" s="186">
        <f t="shared" si="7"/>
        <v>0</v>
      </c>
      <c r="AA16" s="114">
        <f t="shared" si="8"/>
        <v>0</v>
      </c>
      <c r="AB16" s="294"/>
      <c r="AC16" s="295"/>
      <c r="AD16" s="253" t="str">
        <f t="shared" si="9"/>
        <v/>
      </c>
      <c r="AE16" s="253" t="str">
        <f t="shared" si="10"/>
        <v/>
      </c>
      <c r="AF16" s="253" t="str">
        <f t="shared" si="11"/>
        <v/>
      </c>
      <c r="AG16" s="253" t="str">
        <f t="shared" si="12"/>
        <v/>
      </c>
      <c r="AH16" s="253" t="str">
        <f t="shared" si="13"/>
        <v/>
      </c>
      <c r="AI16" s="253" t="str">
        <f t="shared" si="14"/>
        <v/>
      </c>
      <c r="AJ16" s="311"/>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9" t="s">
        <v>1003</v>
      </c>
      <c r="BQ16" s="23">
        <v>70000</v>
      </c>
      <c r="BR16" s="23"/>
      <c r="BS16" s="23" t="s">
        <v>339</v>
      </c>
      <c r="BT16" s="23"/>
      <c r="BU16" s="24">
        <f t="shared" si="26"/>
        <v>16</v>
      </c>
      <c r="BV16" s="20" t="str">
        <f t="shared" si="24"/>
        <v>Skink journeyman</v>
      </c>
      <c r="BW16" s="126" t="str">
        <f>HLOOKUP(I$21,CB$2:DF$23,16,FALSE)</f>
        <v>Skink journeyman</v>
      </c>
      <c r="BX16" s="23">
        <f t="shared" si="27"/>
        <v>0</v>
      </c>
      <c r="BY16" s="23">
        <f t="shared" si="0"/>
        <v>11</v>
      </c>
      <c r="BZ16" s="23"/>
      <c r="CA16" s="24">
        <v>14</v>
      </c>
      <c r="CB16" s="313" t="s">
        <v>532</v>
      </c>
      <c r="CD16" s="315" t="s">
        <v>93</v>
      </c>
      <c r="CF16" s="315" t="s">
        <v>597</v>
      </c>
      <c r="CG16" s="315" t="s">
        <v>143</v>
      </c>
      <c r="CI16" s="315" t="s">
        <v>93</v>
      </c>
      <c r="CJ16" s="315" t="s">
        <v>881</v>
      </c>
      <c r="CK16" s="313" t="s">
        <v>95</v>
      </c>
      <c r="CL16" s="313" t="s">
        <v>526</v>
      </c>
      <c r="CM16" s="313" t="s">
        <v>525</v>
      </c>
      <c r="CN16" s="315" t="s">
        <v>93</v>
      </c>
      <c r="CO16" s="313" t="s">
        <v>524</v>
      </c>
      <c r="CP16" s="27"/>
      <c r="CQ16" s="315" t="s">
        <v>93</v>
      </c>
      <c r="CR16" s="328" t="s">
        <v>945</v>
      </c>
      <c r="CS16" s="315" t="s">
        <v>93</v>
      </c>
      <c r="CT16" s="315" t="s">
        <v>99</v>
      </c>
      <c r="CV16" s="21"/>
      <c r="CW16" s="315" t="s">
        <v>93</v>
      </c>
      <c r="CY16" s="21"/>
      <c r="CZ16" s="21"/>
      <c r="DA16" s="313" t="s">
        <v>518</v>
      </c>
      <c r="DB16" s="369"/>
      <c r="DC16" s="21" t="s">
        <v>156</v>
      </c>
      <c r="DD16" s="328" t="s">
        <v>954</v>
      </c>
      <c r="DE16" s="21"/>
      <c r="DF16" s="362"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8">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5"/>
      <c r="M17" s="366"/>
      <c r="N17" s="307"/>
      <c r="O17" s="307"/>
      <c r="P17" s="300"/>
      <c r="Q17" s="301"/>
      <c r="R17" s="302"/>
      <c r="S17" s="303"/>
      <c r="T17" s="290"/>
      <c r="U17" s="291"/>
      <c r="V17" s="290"/>
      <c r="W17" s="291"/>
      <c r="X17" s="305"/>
      <c r="Y17" s="293"/>
      <c r="Z17" s="186">
        <f t="shared" si="7"/>
        <v>0</v>
      </c>
      <c r="AA17" s="114">
        <f t="shared" si="8"/>
        <v>0</v>
      </c>
      <c r="AB17" s="294"/>
      <c r="AC17" s="295"/>
      <c r="AD17" s="253" t="str">
        <f t="shared" si="9"/>
        <v/>
      </c>
      <c r="AE17" s="253" t="str">
        <f t="shared" si="10"/>
        <v/>
      </c>
      <c r="AF17" s="253" t="str">
        <f t="shared" si="11"/>
        <v/>
      </c>
      <c r="AG17" s="253" t="str">
        <f t="shared" si="12"/>
        <v/>
      </c>
      <c r="AH17" s="253" t="str">
        <f t="shared" si="13"/>
        <v/>
      </c>
      <c r="AI17" s="253" t="str">
        <f t="shared" si="14"/>
        <v/>
      </c>
      <c r="AJ17" s="311"/>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5"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7" t="s">
        <v>68</v>
      </c>
      <c r="BQ17" s="23">
        <v>60000</v>
      </c>
      <c r="BR17" s="23" t="s">
        <v>69</v>
      </c>
      <c r="BS17" s="23" t="s">
        <v>339</v>
      </c>
      <c r="BT17" s="23"/>
      <c r="BU17" s="24" t="str">
        <f t="shared" si="26"/>
        <v/>
      </c>
      <c r="BV17" s="20" t="str">
        <f t="shared" ref="BV17:BV22" si="28">IF(BW17=0,"",BW17)</f>
        <v/>
      </c>
      <c r="BW17" s="126">
        <f>HLOOKUP(I$21,CB$2:DF$23,17,FALSE)</f>
        <v>0</v>
      </c>
      <c r="BX17" s="23" t="str">
        <f t="shared" si="27"/>
        <v/>
      </c>
      <c r="BY17" s="23" t="str">
        <f t="shared" si="0"/>
        <v/>
      </c>
      <c r="BZ17" s="23"/>
      <c r="CA17" s="24">
        <v>15</v>
      </c>
      <c r="CD17" s="313" t="s">
        <v>860</v>
      </c>
      <c r="CE17" s="20"/>
      <c r="CF17" s="362" t="s">
        <v>985</v>
      </c>
      <c r="CG17" s="315" t="s">
        <v>93</v>
      </c>
      <c r="CI17" s="313" t="s">
        <v>779</v>
      </c>
      <c r="CJ17" s="315" t="s">
        <v>93</v>
      </c>
      <c r="CK17" s="315" t="s">
        <v>93</v>
      </c>
      <c r="CM17" s="44"/>
      <c r="CN17" s="339" t="s">
        <v>838</v>
      </c>
      <c r="CP17" s="27"/>
      <c r="CQ17" s="313" t="s">
        <v>523</v>
      </c>
      <c r="CR17" s="328" t="s">
        <v>984</v>
      </c>
      <c r="CS17" s="313" t="s">
        <v>522</v>
      </c>
      <c r="CT17" s="315" t="s">
        <v>93</v>
      </c>
      <c r="CV17" s="20"/>
      <c r="CW17" s="339" t="s">
        <v>908</v>
      </c>
      <c r="CX17" s="20"/>
      <c r="CY17" s="20"/>
      <c r="CZ17" s="20"/>
      <c r="DB17" s="369"/>
      <c r="DC17" s="357" t="s">
        <v>1002</v>
      </c>
      <c r="DD17" s="315" t="s">
        <v>93</v>
      </c>
      <c r="DF17" s="362"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8">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5"/>
      <c r="M18" s="366"/>
      <c r="N18" s="307"/>
      <c r="O18" s="307"/>
      <c r="P18" s="300"/>
      <c r="Q18" s="301"/>
      <c r="R18" s="302"/>
      <c r="S18" s="303"/>
      <c r="T18" s="290"/>
      <c r="U18" s="291"/>
      <c r="V18" s="290"/>
      <c r="W18" s="291"/>
      <c r="X18" s="305"/>
      <c r="Y18" s="293"/>
      <c r="Z18" s="186">
        <f t="shared" si="7"/>
        <v>0</v>
      </c>
      <c r="AA18" s="114">
        <f t="shared" si="8"/>
        <v>0</v>
      </c>
      <c r="AB18" s="294"/>
      <c r="AC18" s="295"/>
      <c r="AD18" s="253" t="str">
        <f t="shared" si="9"/>
        <v/>
      </c>
      <c r="AE18" s="253" t="str">
        <f t="shared" si="10"/>
        <v/>
      </c>
      <c r="AF18" s="253" t="str">
        <f t="shared" si="11"/>
        <v/>
      </c>
      <c r="AG18" s="253" t="str">
        <f t="shared" si="12"/>
        <v/>
      </c>
      <c r="AH18" s="253" t="str">
        <f t="shared" si="13"/>
        <v/>
      </c>
      <c r="AI18" s="253" t="str">
        <f t="shared" si="14"/>
        <v/>
      </c>
      <c r="AJ18" s="311"/>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5"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7"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8" t="s">
        <v>792</v>
      </c>
      <c r="CG18" s="313" t="s">
        <v>530</v>
      </c>
      <c r="CJ18" s="313" t="s">
        <v>528</v>
      </c>
      <c r="CK18" s="313" t="s">
        <v>527</v>
      </c>
      <c r="CP18" s="27"/>
      <c r="CR18" s="315" t="s">
        <v>106</v>
      </c>
      <c r="CT18" s="313" t="s">
        <v>521</v>
      </c>
      <c r="CW18" s="27"/>
      <c r="CX18" s="27"/>
      <c r="CZ18" s="27"/>
      <c r="DC18" s="357" t="s">
        <v>945</v>
      </c>
      <c r="DD18" s="315" t="s">
        <v>517</v>
      </c>
      <c r="DF18" s="328"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93"/>
      <c r="D19" s="394"/>
      <c r="E19" s="389"/>
      <c r="F19" s="390"/>
      <c r="G19" s="391"/>
      <c r="H19" s="392"/>
      <c r="I19" s="50"/>
      <c r="J19" s="399"/>
      <c r="K19" s="399"/>
      <c r="L19" s="399"/>
      <c r="M19" s="399"/>
      <c r="N19" s="110"/>
      <c r="O19" s="64"/>
      <c r="P19" s="64"/>
      <c r="Q19" s="64"/>
      <c r="R19" s="64"/>
      <c r="S19" s="64"/>
      <c r="T19" s="64"/>
      <c r="U19" s="64"/>
      <c r="V19" s="64"/>
      <c r="W19" s="111"/>
      <c r="X19" s="85"/>
      <c r="Y19" s="64"/>
      <c r="Z19" s="112" t="s">
        <v>623</v>
      </c>
      <c r="AA19" s="113">
        <f>SUM(AW3:AW18)</f>
        <v>800000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13"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8"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8" t="s">
        <v>954</v>
      </c>
      <c r="CP19" s="27"/>
      <c r="CR19" s="315" t="s">
        <v>971</v>
      </c>
      <c r="CW19" s="27"/>
      <c r="CX19" s="27"/>
      <c r="CZ19" s="27"/>
      <c r="DC19" s="328" t="s">
        <v>984</v>
      </c>
      <c r="DF19" s="315"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95"/>
      <c r="D20" s="396"/>
      <c r="E20" s="403" t="s">
        <v>611</v>
      </c>
      <c r="F20" s="404"/>
      <c r="G20" s="404"/>
      <c r="H20" s="404"/>
      <c r="I20" s="374" t="s">
        <v>1092</v>
      </c>
      <c r="J20" s="375"/>
      <c r="K20" s="375"/>
      <c r="L20" s="375"/>
      <c r="M20" s="376"/>
      <c r="N20" s="378" t="s">
        <v>642</v>
      </c>
      <c r="O20" s="378"/>
      <c r="P20" s="378"/>
      <c r="Q20" s="378"/>
      <c r="R20" s="378"/>
      <c r="S20" s="378"/>
      <c r="T20" s="378"/>
      <c r="U20" s="379"/>
      <c r="V20" s="285">
        <v>3</v>
      </c>
      <c r="W20" s="13" t="s">
        <v>11</v>
      </c>
      <c r="X20" s="377">
        <f>IF(I21&lt;&gt;"",VLOOKUP(I21,BP2:BQ32,2,FALSE),0)</f>
        <v>60000</v>
      </c>
      <c r="Y20" s="377"/>
      <c r="Z20" s="14" t="s">
        <v>57</v>
      </c>
      <c r="AA20" s="115">
        <f>V20*X20</f>
        <v>180000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5"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7"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5" t="s">
        <v>93</v>
      </c>
      <c r="CJ20" s="26"/>
      <c r="CP20" s="27"/>
      <c r="CR20" s="313" t="s">
        <v>761</v>
      </c>
      <c r="CW20" s="27"/>
      <c r="CX20" s="27"/>
      <c r="CZ20" s="27"/>
      <c r="DC20" s="315" t="s">
        <v>106</v>
      </c>
      <c r="DF20" s="313"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95"/>
      <c r="D21" s="396"/>
      <c r="E21" s="387" t="s">
        <v>610</v>
      </c>
      <c r="F21" s="388"/>
      <c r="G21" s="388"/>
      <c r="H21" s="388"/>
      <c r="I21" s="187" t="str">
        <f>VLOOKUP(AS22,BO2:BP32,2,FALSE)</f>
        <v>Lizardmen</v>
      </c>
      <c r="J21" s="17"/>
      <c r="K21" s="17"/>
      <c r="L21" s="17"/>
      <c r="M21" s="188"/>
      <c r="N21" s="372" t="s">
        <v>12</v>
      </c>
      <c r="O21" s="372"/>
      <c r="P21" s="372"/>
      <c r="Q21" s="372"/>
      <c r="R21" s="372"/>
      <c r="S21" s="372"/>
      <c r="T21" s="372"/>
      <c r="U21" s="373"/>
      <c r="V21" s="286">
        <v>0</v>
      </c>
      <c r="W21" s="15" t="str">
        <f>IF(AR21=TRUE,"","x")</f>
        <v>x</v>
      </c>
      <c r="X21" s="371">
        <f>IF(AR21=TRUE,"free",10000)</f>
        <v>10000</v>
      </c>
      <c r="Y21" s="371"/>
      <c r="Z21" s="16" t="str">
        <f>IF(AR21=TRUE,""," gp")</f>
        <v xml:space="preserve"> gp</v>
      </c>
      <c r="AA21" s="116">
        <f>IF(AR21=TRUE,"",V21*10000)</f>
        <v>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5"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7"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5" t="s">
        <v>737</v>
      </c>
      <c r="CP21" s="27"/>
      <c r="CT21" s="21"/>
      <c r="CW21" s="27"/>
      <c r="CX21" s="27"/>
      <c r="CZ21" s="27"/>
      <c r="DC21" s="313"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95"/>
      <c r="D22" s="396"/>
      <c r="E22" s="387" t="s">
        <v>614</v>
      </c>
      <c r="F22" s="388"/>
      <c r="G22" s="388"/>
      <c r="H22" s="388"/>
      <c r="I22" s="400" t="s">
        <v>1080</v>
      </c>
      <c r="J22" s="401"/>
      <c r="K22" s="401"/>
      <c r="L22" s="401"/>
      <c r="M22" s="402"/>
      <c r="N22" s="372" t="s">
        <v>644</v>
      </c>
      <c r="O22" s="372"/>
      <c r="P22" s="372"/>
      <c r="Q22" s="372"/>
      <c r="R22" s="372"/>
      <c r="S22" s="372"/>
      <c r="T22" s="372"/>
      <c r="U22" s="373"/>
      <c r="V22" s="286">
        <v>0</v>
      </c>
      <c r="W22" s="15" t="s">
        <v>11</v>
      </c>
      <c r="X22" s="371">
        <v>10000</v>
      </c>
      <c r="Y22" s="371"/>
      <c r="Z22" s="16" t="s">
        <v>57</v>
      </c>
      <c r="AA22" s="116">
        <f>V22*10000</f>
        <v>0</v>
      </c>
      <c r="AB22" s="5"/>
      <c r="AC22" s="5"/>
      <c r="AD22" s="255"/>
      <c r="AE22" s="255"/>
      <c r="AF22" s="255"/>
      <c r="AG22" s="255"/>
      <c r="AH22" s="255"/>
      <c r="AI22" s="255"/>
      <c r="AJ22" s="255"/>
      <c r="AK22" s="5"/>
      <c r="AL22" s="31"/>
      <c r="AM22" s="31"/>
      <c r="AN22" s="31"/>
      <c r="AO22" s="31"/>
      <c r="AP22" s="31"/>
      <c r="AQ22" s="31"/>
      <c r="AR22" s="31"/>
      <c r="AS22" s="35">
        <v>16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7"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13"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95"/>
      <c r="D23" s="396"/>
      <c r="E23" s="387" t="s">
        <v>612</v>
      </c>
      <c r="F23" s="388"/>
      <c r="G23" s="388"/>
      <c r="H23" s="388"/>
      <c r="I23" s="212">
        <f>(AA19+AA25)/1000</f>
        <v>980</v>
      </c>
      <c r="J23" s="213" t="s">
        <v>437</v>
      </c>
      <c r="K23" s="213"/>
      <c r="L23" s="213"/>
      <c r="M23" s="214"/>
      <c r="N23" s="372" t="s">
        <v>643</v>
      </c>
      <c r="O23" s="372"/>
      <c r="P23" s="372"/>
      <c r="Q23" s="372"/>
      <c r="R23" s="372"/>
      <c r="S23" s="372"/>
      <c r="T23" s="372"/>
      <c r="U23" s="373"/>
      <c r="V23" s="286">
        <v>0</v>
      </c>
      <c r="W23" s="15" t="s">
        <v>11</v>
      </c>
      <c r="X23" s="371">
        <v>10000</v>
      </c>
      <c r="Y23" s="371"/>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13"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41"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13"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95"/>
      <c r="D24" s="396"/>
      <c r="E24" s="384" t="s">
        <v>613</v>
      </c>
      <c r="F24" s="385"/>
      <c r="G24" s="385"/>
      <c r="H24" s="386"/>
      <c r="I24" s="282">
        <v>20</v>
      </c>
      <c r="J24" s="283" t="s">
        <v>437</v>
      </c>
      <c r="K24" s="283"/>
      <c r="L24" s="283"/>
      <c r="M24" s="284"/>
      <c r="N24" s="380" t="str">
        <f>IF(I21="Shambling Undead","",(IF(I21="Necromantic Horror","",(IF(I21="Khemri Tomb Kings","",(IF(I21="Nurgle","","APOTECARIO")))))))</f>
        <v>APOTECARIO</v>
      </c>
      <c r="O24" s="380"/>
      <c r="P24" s="380"/>
      <c r="Q24" s="380"/>
      <c r="R24" s="380"/>
      <c r="S24" s="380"/>
      <c r="T24" s="380"/>
      <c r="U24" s="380"/>
      <c r="V24" s="287">
        <v>0</v>
      </c>
      <c r="W24" s="15" t="str">
        <f>IF(I21="Shambling Undead","",(IF(I21="Necromantic Horror","",(IF(I21="Khemri Tomb Kings","",(IF(I21="Nurgle","","x")))))))</f>
        <v>x</v>
      </c>
      <c r="X24" s="371">
        <f>IF(I21="Shambling Undead",-500,(IF(I21="Necromantic Horror",-500,(IF(I21="Khemri Tomb Kings",-500,(IF(I21="Nurgle",-500,50000)))))))</f>
        <v>50000</v>
      </c>
      <c r="Y24" s="371"/>
      <c r="Z24" s="16" t="str">
        <f>IF(I21="Shambling Undead","",(IF(I21="Necromantic Horror","",(IF(I21="Khemri Tomb Kings","",(IF(I21="Nurgle",""," gp")))))))</f>
        <v xml:space="preserve"> gp</v>
      </c>
      <c r="AA24" s="117">
        <f>IF(I21="Undead","0,0",(IF(I21="Necromantic","0,0",IF(I21="Khemri","0,0",IF(I21="Nurgle","0,0",IF(V24&gt;0,50000,0))))))</f>
        <v>0</v>
      </c>
      <c r="AB24" s="5"/>
      <c r="AC24" s="5"/>
      <c r="AD24" s="144"/>
      <c r="AE24" s="144"/>
      <c r="AF24" s="144"/>
      <c r="AG24" s="144"/>
      <c r="AH24" s="144"/>
      <c r="AI24" s="144"/>
      <c r="AJ24" s="144"/>
      <c r="AK24" s="5"/>
      <c r="AL24" s="31"/>
      <c r="AM24" s="31"/>
      <c r="AN24" s="31"/>
      <c r="AO24" s="31"/>
      <c r="AP24" s="31"/>
      <c r="AQ24" s="31"/>
      <c r="AR24" s="31"/>
      <c r="AS24" s="35">
        <f>FLOOR(I24,10)</f>
        <v>20</v>
      </c>
      <c r="AT24" s="19"/>
      <c r="AU24" s="19"/>
      <c r="AV24" s="19"/>
      <c r="AW24" s="19"/>
      <c r="AX24" s="19"/>
      <c r="AY24" s="20">
        <f t="shared" si="23"/>
        <v>22</v>
      </c>
      <c r="AZ24" s="313"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41"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97"/>
      <c r="D25" s="398"/>
      <c r="E25" s="63" t="s">
        <v>1077</v>
      </c>
      <c r="F25" s="12"/>
      <c r="G25" s="12"/>
      <c r="H25" s="12"/>
      <c r="I25" s="129" t="s">
        <v>601</v>
      </c>
      <c r="J25" s="273" t="s">
        <v>602</v>
      </c>
      <c r="K25" s="273"/>
      <c r="L25" s="273"/>
      <c r="M25" s="12"/>
      <c r="N25" s="370"/>
      <c r="O25" s="370"/>
      <c r="P25" s="370"/>
      <c r="Q25" s="370"/>
      <c r="R25" s="370"/>
      <c r="S25" s="370"/>
      <c r="T25" s="370"/>
      <c r="U25" s="370"/>
      <c r="V25" s="86"/>
      <c r="W25" s="111"/>
      <c r="X25" s="85"/>
      <c r="Y25" s="64"/>
      <c r="Z25" s="112" t="s">
        <v>624</v>
      </c>
      <c r="AA25" s="113">
        <f>SUM(AA20:AA24)</f>
        <v>180000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13"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41"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13"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9"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13"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7"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7"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5"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7"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5"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7"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13"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7"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13"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7"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13"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5"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13"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13"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13"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13"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51"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13"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13"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13"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13"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13"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13"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5"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5"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5"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5"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5"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5" t="s">
        <v>48</v>
      </c>
      <c r="BA54" s="22">
        <v>8</v>
      </c>
      <c r="BB54" s="22">
        <v>2</v>
      </c>
      <c r="BC54" s="22">
        <v>3</v>
      </c>
      <c r="BD54" s="22">
        <v>7</v>
      </c>
      <c r="BE54" s="39" t="s">
        <v>477</v>
      </c>
      <c r="BF54" s="316">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5"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5"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13"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13"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4" t="s">
        <v>794</v>
      </c>
      <c r="AY60" s="20">
        <f t="shared" si="23"/>
        <v>58</v>
      </c>
      <c r="AZ60" s="313"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4" t="s">
        <v>787</v>
      </c>
      <c r="AY61" s="20">
        <f t="shared" si="23"/>
        <v>59</v>
      </c>
      <c r="AZ61" s="313"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4" t="s">
        <v>789</v>
      </c>
      <c r="AY62" s="20">
        <f t="shared" si="23"/>
        <v>60</v>
      </c>
      <c r="AZ62" s="313"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4"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4" t="s">
        <v>889</v>
      </c>
      <c r="AY64" s="20">
        <f t="shared" si="23"/>
        <v>62</v>
      </c>
      <c r="AZ64" s="313"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4" t="s">
        <v>1026</v>
      </c>
      <c r="AY65" s="20">
        <f t="shared" si="23"/>
        <v>63</v>
      </c>
      <c r="AZ65" s="328"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4"/>
      <c r="AY66" s="20">
        <f>IF(AZ66="","",AY65+1)</f>
        <v>64</v>
      </c>
      <c r="AZ66" s="313"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13"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13"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13"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13"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13"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13"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13"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13"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13"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13"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13"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13"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13"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13"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13"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13"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13"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13"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13"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13"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5"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5"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5"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5"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5"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13"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5"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5"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5"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5"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13"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13"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13"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13"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13"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13"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13"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13"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13"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13"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5"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5"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5"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5"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13"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13"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13"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13"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13"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13"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5"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5"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5"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6"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6"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6"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6"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6"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13"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13"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13"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13"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13"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21"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21"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21"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21"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21"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21"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21"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21" t="s">
        <v>678</v>
      </c>
      <c r="BA146" s="38">
        <v>7</v>
      </c>
      <c r="BB146" s="38">
        <v>3</v>
      </c>
      <c r="BC146" s="38">
        <v>3</v>
      </c>
      <c r="BD146" s="38">
        <v>8</v>
      </c>
      <c r="BE146" s="40" t="s">
        <v>681</v>
      </c>
      <c r="BF146" s="37">
        <v>110000</v>
      </c>
      <c r="BG146" s="37" t="s">
        <v>685</v>
      </c>
      <c r="BH146" s="189">
        <v>20</v>
      </c>
      <c r="BI146" s="350">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21"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23"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23"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23"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23"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23"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23"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9"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9"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9"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9"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9"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9"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9"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9"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9"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40"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9"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9"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9"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9"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9"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40"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9"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9"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9"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9"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9"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40"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9"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6" t="s">
        <v>1062</v>
      </c>
      <c r="BA177" s="325">
        <v>7</v>
      </c>
      <c r="BB177" s="325">
        <v>4</v>
      </c>
      <c r="BC177" s="325">
        <v>1</v>
      </c>
      <c r="BD177" s="325">
        <v>9</v>
      </c>
      <c r="BE177" s="326" t="s">
        <v>1066</v>
      </c>
      <c r="BF177" s="327">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6" t="s">
        <v>960</v>
      </c>
      <c r="BA178" s="325">
        <v>6</v>
      </c>
      <c r="BB178" s="325">
        <v>3</v>
      </c>
      <c r="BC178" s="325">
        <v>4</v>
      </c>
      <c r="BD178" s="325">
        <v>8</v>
      </c>
      <c r="BE178" s="326" t="s">
        <v>961</v>
      </c>
      <c r="BF178" s="327">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52" t="s">
        <v>129</v>
      </c>
      <c r="BA179" s="353">
        <v>6</v>
      </c>
      <c r="BB179" s="353">
        <v>3</v>
      </c>
      <c r="BC179" s="353">
        <v>3</v>
      </c>
      <c r="BD179" s="353">
        <v>8</v>
      </c>
      <c r="BE179" s="354" t="s">
        <v>127</v>
      </c>
      <c r="BF179" s="355">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62" t="s">
        <v>1030</v>
      </c>
      <c r="BA181" s="325">
        <v>4</v>
      </c>
      <c r="BB181" s="325">
        <v>3</v>
      </c>
      <c r="BC181" s="325">
        <v>2</v>
      </c>
      <c r="BD181" s="325">
        <v>8</v>
      </c>
      <c r="BE181" s="326" t="s">
        <v>1035</v>
      </c>
      <c r="BF181" s="327">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6" t="s">
        <v>949</v>
      </c>
      <c r="BA182" s="325">
        <v>4</v>
      </c>
      <c r="BB182" s="325">
        <v>5</v>
      </c>
      <c r="BC182" s="325">
        <v>2</v>
      </c>
      <c r="BD182" s="325">
        <v>9</v>
      </c>
      <c r="BE182" s="326" t="s">
        <v>950</v>
      </c>
      <c r="BF182" s="327">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6" t="s">
        <v>871</v>
      </c>
      <c r="BA183" s="353">
        <v>8</v>
      </c>
      <c r="BB183" s="353">
        <v>3</v>
      </c>
      <c r="BC183" s="353">
        <v>4</v>
      </c>
      <c r="BD183" s="353">
        <v>7</v>
      </c>
      <c r="BE183" s="354" t="s">
        <v>872</v>
      </c>
      <c r="BF183" s="355">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42" t="s">
        <v>907</v>
      </c>
      <c r="BA186" s="343">
        <v>6</v>
      </c>
      <c r="BB186" s="343">
        <v>5</v>
      </c>
      <c r="BC186" s="343">
        <v>4</v>
      </c>
      <c r="BD186" s="343">
        <v>9</v>
      </c>
      <c r="BE186" s="344" t="s">
        <v>909</v>
      </c>
      <c r="BF186" s="345">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6" t="s">
        <v>967</v>
      </c>
      <c r="BA187" s="353">
        <v>6</v>
      </c>
      <c r="BB187" s="353">
        <v>3</v>
      </c>
      <c r="BC187" s="353">
        <v>3</v>
      </c>
      <c r="BD187" s="353">
        <v>8</v>
      </c>
      <c r="BE187" s="354" t="s">
        <v>968</v>
      </c>
      <c r="BF187" s="355">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6" t="s">
        <v>975</v>
      </c>
      <c r="BA188" s="353">
        <v>5</v>
      </c>
      <c r="BB188" s="353">
        <v>3</v>
      </c>
      <c r="BC188" s="353">
        <v>2</v>
      </c>
      <c r="BD188" s="353">
        <v>8</v>
      </c>
      <c r="BE188" s="354" t="s">
        <v>976</v>
      </c>
      <c r="BF188" s="355">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62" t="s">
        <v>1029</v>
      </c>
      <c r="BA190" s="353">
        <v>5</v>
      </c>
      <c r="BB190" s="353">
        <v>2</v>
      </c>
      <c r="BC190" s="353">
        <v>3</v>
      </c>
      <c r="BD190" s="353">
        <v>6</v>
      </c>
      <c r="BE190" s="354" t="s">
        <v>1033</v>
      </c>
      <c r="BF190" s="355">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13" t="s">
        <v>971</v>
      </c>
      <c r="BA191" s="325">
        <v>6</v>
      </c>
      <c r="BB191" s="325">
        <v>5</v>
      </c>
      <c r="BC191" s="325">
        <v>4</v>
      </c>
      <c r="BD191" s="325">
        <v>9</v>
      </c>
      <c r="BE191" s="326" t="s">
        <v>972</v>
      </c>
      <c r="BF191" s="327">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7" t="s">
        <v>1052</v>
      </c>
      <c r="BA193" s="358">
        <v>7</v>
      </c>
      <c r="BB193" s="358">
        <v>3</v>
      </c>
      <c r="BC193" s="358">
        <v>4</v>
      </c>
      <c r="BD193" s="358">
        <v>7</v>
      </c>
      <c r="BE193" s="359" t="s">
        <v>1053</v>
      </c>
      <c r="BF193" s="360">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13" t="s">
        <v>95</v>
      </c>
      <c r="BA194" s="325">
        <v>2</v>
      </c>
      <c r="BB194" s="325">
        <v>7</v>
      </c>
      <c r="BC194" s="325">
        <v>1</v>
      </c>
      <c r="BD194" s="325">
        <v>10</v>
      </c>
      <c r="BE194" s="326" t="s">
        <v>1024</v>
      </c>
      <c r="BF194" s="327">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7" t="s">
        <v>1061</v>
      </c>
      <c r="BA196" s="358" t="s">
        <v>1067</v>
      </c>
      <c r="BB196" s="358" t="s">
        <v>1068</v>
      </c>
      <c r="BC196" s="358" t="s">
        <v>884</v>
      </c>
      <c r="BD196" s="358" t="s">
        <v>883</v>
      </c>
      <c r="BE196" s="359" t="s">
        <v>1069</v>
      </c>
      <c r="BF196" s="360">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52" t="s">
        <v>132</v>
      </c>
      <c r="BA197" s="353">
        <v>8</v>
      </c>
      <c r="BB197" s="353">
        <v>3</v>
      </c>
      <c r="BC197" s="353">
        <v>4</v>
      </c>
      <c r="BD197" s="353">
        <v>7</v>
      </c>
      <c r="BE197" s="354" t="s">
        <v>135</v>
      </c>
      <c r="BF197" s="355">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7" t="s">
        <v>962</v>
      </c>
      <c r="BA198" s="358">
        <v>6</v>
      </c>
      <c r="BB198" s="358">
        <v>3</v>
      </c>
      <c r="BC198" s="358">
        <v>4</v>
      </c>
      <c r="BD198" s="358">
        <v>9</v>
      </c>
      <c r="BE198" s="359" t="s">
        <v>963</v>
      </c>
      <c r="BF198" s="360">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7" t="s">
        <v>945</v>
      </c>
      <c r="BA201" s="358">
        <v>4</v>
      </c>
      <c r="BB201" s="358">
        <v>5</v>
      </c>
      <c r="BC201" s="358">
        <v>1</v>
      </c>
      <c r="BD201" s="358">
        <v>9</v>
      </c>
      <c r="BE201" s="359" t="s">
        <v>973</v>
      </c>
      <c r="BF201" s="360">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7" t="s">
        <v>873</v>
      </c>
      <c r="BA204" s="358">
        <v>5</v>
      </c>
      <c r="BB204" s="358">
        <v>4</v>
      </c>
      <c r="BC204" s="358">
        <v>2</v>
      </c>
      <c r="BD204" s="358">
        <v>8</v>
      </c>
      <c r="BE204" s="359" t="s">
        <v>874</v>
      </c>
      <c r="BF204" s="360">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7" t="s">
        <v>1044</v>
      </c>
      <c r="BA206" s="358">
        <v>7</v>
      </c>
      <c r="BB206" s="358">
        <v>2</v>
      </c>
      <c r="BC206" s="358">
        <v>4</v>
      </c>
      <c r="BD206" s="358">
        <v>7</v>
      </c>
      <c r="BE206" s="359" t="s">
        <v>1045</v>
      </c>
      <c r="BF206" s="360">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7" t="s">
        <v>1063</v>
      </c>
      <c r="BA207" s="358">
        <v>6</v>
      </c>
      <c r="BB207" s="358">
        <v>6</v>
      </c>
      <c r="BC207" s="358">
        <v>1</v>
      </c>
      <c r="BD207" s="358">
        <v>9</v>
      </c>
      <c r="BE207" s="359" t="s">
        <v>1071</v>
      </c>
      <c r="BF207" s="360">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7" t="s">
        <v>954</v>
      </c>
      <c r="BA208" s="358">
        <v>5</v>
      </c>
      <c r="BB208" s="358">
        <v>4</v>
      </c>
      <c r="BC208" s="358">
        <v>2</v>
      </c>
      <c r="BD208" s="358">
        <v>9</v>
      </c>
      <c r="BE208" s="359" t="s">
        <v>955</v>
      </c>
      <c r="BF208" s="360">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13" t="s">
        <v>99</v>
      </c>
      <c r="BA209" s="325">
        <v>6</v>
      </c>
      <c r="BB209" s="325">
        <v>6</v>
      </c>
      <c r="BC209" s="325">
        <v>2</v>
      </c>
      <c r="BD209" s="325">
        <v>8</v>
      </c>
      <c r="BE209" s="326" t="s">
        <v>580</v>
      </c>
      <c r="BF209" s="327">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8" t="s">
        <v>984</v>
      </c>
      <c r="BA210" s="325">
        <v>7</v>
      </c>
      <c r="BB210" s="325">
        <v>3</v>
      </c>
      <c r="BC210" s="325">
        <v>4</v>
      </c>
      <c r="BD210" s="325">
        <v>8</v>
      </c>
      <c r="BE210" s="326" t="s">
        <v>1004</v>
      </c>
      <c r="BF210" s="327">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13" t="s">
        <v>104</v>
      </c>
      <c r="BA211" s="325">
        <v>7</v>
      </c>
      <c r="BB211" s="325">
        <v>4</v>
      </c>
      <c r="BC211" s="325">
        <v>4</v>
      </c>
      <c r="BD211" s="325">
        <v>8</v>
      </c>
      <c r="BE211" s="326" t="s">
        <v>657</v>
      </c>
      <c r="BF211" s="327">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13" t="s">
        <v>102</v>
      </c>
      <c r="BA212" s="325">
        <v>5</v>
      </c>
      <c r="BB212" s="325">
        <v>4</v>
      </c>
      <c r="BC212" s="325">
        <v>3</v>
      </c>
      <c r="BD212" s="325">
        <v>8</v>
      </c>
      <c r="BE212" s="326" t="s">
        <v>791</v>
      </c>
      <c r="BF212" s="327">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42" t="s">
        <v>922</v>
      </c>
      <c r="BA213" s="343">
        <v>6</v>
      </c>
      <c r="BB213" s="343">
        <v>4</v>
      </c>
      <c r="BC213" s="343">
        <v>3</v>
      </c>
      <c r="BD213" s="343">
        <v>8</v>
      </c>
      <c r="BE213" s="344" t="s">
        <v>936</v>
      </c>
      <c r="BF213" s="345">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42" t="s">
        <v>844</v>
      </c>
      <c r="BA215" s="343">
        <v>6</v>
      </c>
      <c r="BB215" s="343">
        <v>4</v>
      </c>
      <c r="BC215" s="343">
        <v>3</v>
      </c>
      <c r="BD215" s="343">
        <v>8</v>
      </c>
      <c r="BE215" s="344" t="s">
        <v>853</v>
      </c>
      <c r="BF215" s="345">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8" t="s">
        <v>792</v>
      </c>
      <c r="BA216" s="325">
        <v>5</v>
      </c>
      <c r="BB216" s="325">
        <v>3</v>
      </c>
      <c r="BC216" s="325">
        <v>4</v>
      </c>
      <c r="BD216" s="325">
        <v>9</v>
      </c>
      <c r="BE216" s="326" t="s">
        <v>793</v>
      </c>
      <c r="BF216" s="327">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7" t="s">
        <v>946</v>
      </c>
      <c r="BA217" s="325">
        <v>7</v>
      </c>
      <c r="BB217" s="325">
        <v>3</v>
      </c>
      <c r="BC217" s="325">
        <v>3</v>
      </c>
      <c r="BD217" s="325">
        <v>7</v>
      </c>
      <c r="BE217" s="326" t="s">
        <v>974</v>
      </c>
      <c r="BF217" s="327">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5" t="s">
        <v>88</v>
      </c>
      <c r="BA219" s="329">
        <v>9</v>
      </c>
      <c r="BB219" s="329">
        <v>3</v>
      </c>
      <c r="BC219" s="329">
        <v>4</v>
      </c>
      <c r="BD219" s="329">
        <v>7</v>
      </c>
      <c r="BE219" s="330" t="s">
        <v>796</v>
      </c>
      <c r="BF219" s="331">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6" t="s">
        <v>822</v>
      </c>
      <c r="BA221" s="347">
        <v>7</v>
      </c>
      <c r="BB221" s="347">
        <v>3</v>
      </c>
      <c r="BC221" s="347">
        <v>3</v>
      </c>
      <c r="BD221" s="347">
        <v>8</v>
      </c>
      <c r="BE221" s="348" t="s">
        <v>823</v>
      </c>
      <c r="BF221" s="349">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52" t="s">
        <v>138</v>
      </c>
      <c r="BA222" s="353">
        <v>6</v>
      </c>
      <c r="BB222" s="353">
        <v>3</v>
      </c>
      <c r="BC222" s="353">
        <v>3</v>
      </c>
      <c r="BD222" s="353">
        <v>8</v>
      </c>
      <c r="BE222" s="354" t="s">
        <v>595</v>
      </c>
      <c r="BF222" s="355">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61" t="s">
        <v>96</v>
      </c>
      <c r="BA224" s="358">
        <v>7</v>
      </c>
      <c r="BB224" s="358">
        <v>3</v>
      </c>
      <c r="BC224" s="358">
        <v>4</v>
      </c>
      <c r="BD224" s="358">
        <v>7</v>
      </c>
      <c r="BE224" s="359" t="s">
        <v>141</v>
      </c>
      <c r="BF224" s="360">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61" t="s">
        <v>143</v>
      </c>
      <c r="BA226" s="358">
        <v>7</v>
      </c>
      <c r="BB226" s="358">
        <v>4</v>
      </c>
      <c r="BC226" s="358">
        <v>4</v>
      </c>
      <c r="BD226" s="358">
        <v>8</v>
      </c>
      <c r="BE226" s="359" t="s">
        <v>445</v>
      </c>
      <c r="BF226" s="360">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62" t="s">
        <v>1002</v>
      </c>
      <c r="BA230" s="329">
        <v>6</v>
      </c>
      <c r="BB230" s="329">
        <v>4</v>
      </c>
      <c r="BC230" s="329">
        <v>2</v>
      </c>
      <c r="BD230" s="329">
        <v>8</v>
      </c>
      <c r="BE230" s="330" t="s">
        <v>977</v>
      </c>
      <c r="BF230" s="331">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5" t="s">
        <v>94</v>
      </c>
      <c r="BA232" s="329">
        <v>8</v>
      </c>
      <c r="BB232" s="329">
        <v>3</v>
      </c>
      <c r="BC232" s="329">
        <v>5</v>
      </c>
      <c r="BD232" s="329">
        <v>7</v>
      </c>
      <c r="BE232" s="330" t="s">
        <v>145</v>
      </c>
      <c r="BF232" s="331">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62" t="s">
        <v>875</v>
      </c>
      <c r="BA233" s="329">
        <v>6</v>
      </c>
      <c r="BB233" s="329">
        <v>4</v>
      </c>
      <c r="BC233" s="329">
        <v>3</v>
      </c>
      <c r="BD233" s="329">
        <v>8</v>
      </c>
      <c r="BE233" s="330" t="s">
        <v>876</v>
      </c>
      <c r="BF233" s="331">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62" t="s">
        <v>964</v>
      </c>
      <c r="BA235" s="329">
        <v>7</v>
      </c>
      <c r="BB235" s="329">
        <v>3</v>
      </c>
      <c r="BC235" s="329">
        <v>4</v>
      </c>
      <c r="BD235" s="329">
        <v>8</v>
      </c>
      <c r="BE235" s="330" t="s">
        <v>965</v>
      </c>
      <c r="BF235" s="331">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62" t="s">
        <v>877</v>
      </c>
      <c r="BA236" s="329">
        <v>5</v>
      </c>
      <c r="BB236" s="329">
        <v>7</v>
      </c>
      <c r="BC236" s="329">
        <v>2</v>
      </c>
      <c r="BD236" s="329">
        <v>9</v>
      </c>
      <c r="BE236" s="330" t="s">
        <v>878</v>
      </c>
      <c r="BF236" s="331">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13" t="s">
        <v>597</v>
      </c>
      <c r="BA237" s="325">
        <v>6</v>
      </c>
      <c r="BB237" s="325">
        <v>3</v>
      </c>
      <c r="BC237" s="325">
        <v>3</v>
      </c>
      <c r="BD237" s="325">
        <v>9</v>
      </c>
      <c r="BE237" s="326" t="s">
        <v>948</v>
      </c>
      <c r="BF237" s="367">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5" t="s">
        <v>947</v>
      </c>
      <c r="BA238" s="329">
        <v>5</v>
      </c>
      <c r="BB238" s="329">
        <v>5</v>
      </c>
      <c r="BC238" s="329">
        <v>3</v>
      </c>
      <c r="BD238" s="329">
        <v>9</v>
      </c>
      <c r="BE238" s="330" t="s">
        <v>146</v>
      </c>
      <c r="BF238" s="331">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62" t="s">
        <v>879</v>
      </c>
      <c r="BA241" s="329">
        <v>6</v>
      </c>
      <c r="BB241" s="329">
        <v>4</v>
      </c>
      <c r="BC241" s="329">
        <v>3</v>
      </c>
      <c r="BD241" s="329">
        <v>8</v>
      </c>
      <c r="BE241" s="330" t="s">
        <v>880</v>
      </c>
      <c r="BF241" s="331">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62" t="s">
        <v>1048</v>
      </c>
      <c r="BA242" s="329">
        <v>3</v>
      </c>
      <c r="BB242" s="329">
        <v>5</v>
      </c>
      <c r="BC242" s="329">
        <v>1</v>
      </c>
      <c r="BD242" s="329">
        <v>10</v>
      </c>
      <c r="BE242" s="330" t="s">
        <v>1049</v>
      </c>
      <c r="BF242" s="331">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13" t="s">
        <v>147</v>
      </c>
      <c r="BA243" s="325">
        <v>5</v>
      </c>
      <c r="BB243" s="325">
        <v>4</v>
      </c>
      <c r="BC243" s="325">
        <v>3</v>
      </c>
      <c r="BD243" s="325">
        <v>8</v>
      </c>
      <c r="BE243" s="326" t="s">
        <v>598</v>
      </c>
      <c r="BF243" s="327">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13" t="s">
        <v>103</v>
      </c>
      <c r="BA244" s="325">
        <v>4</v>
      </c>
      <c r="BB244" s="325">
        <v>5</v>
      </c>
      <c r="BC244" s="325">
        <v>2</v>
      </c>
      <c r="BD244" s="325">
        <v>9</v>
      </c>
      <c r="BE244" s="326" t="s">
        <v>148</v>
      </c>
      <c r="BF244" s="327">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62" t="s">
        <v>966</v>
      </c>
      <c r="BA245" s="329">
        <v>7</v>
      </c>
      <c r="BB245" s="329">
        <v>3</v>
      </c>
      <c r="BC245" s="329">
        <v>4</v>
      </c>
      <c r="BD245" s="329">
        <v>7</v>
      </c>
      <c r="BE245" s="330" t="s">
        <v>1000</v>
      </c>
      <c r="BF245" s="331">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5" t="s">
        <v>93</v>
      </c>
      <c r="BA246" s="329">
        <v>6</v>
      </c>
      <c r="BB246" s="329">
        <v>6</v>
      </c>
      <c r="BC246" s="329">
        <v>3</v>
      </c>
      <c r="BD246" s="329">
        <v>10</v>
      </c>
      <c r="BE246" s="330" t="s">
        <v>149</v>
      </c>
      <c r="BF246" s="331">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62" t="s">
        <v>1028</v>
      </c>
      <c r="BA247" s="329">
        <v>5</v>
      </c>
      <c r="BB247" s="329">
        <v>2</v>
      </c>
      <c r="BC247" s="329">
        <v>3</v>
      </c>
      <c r="BD247" s="329">
        <v>6</v>
      </c>
      <c r="BE247" s="330" t="s">
        <v>1025</v>
      </c>
      <c r="BF247" s="331">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5" t="s">
        <v>98</v>
      </c>
      <c r="BA249" s="329">
        <v>7</v>
      </c>
      <c r="BB249" s="329">
        <v>4</v>
      </c>
      <c r="BC249" s="329">
        <v>4</v>
      </c>
      <c r="BD249" s="329">
        <v>8</v>
      </c>
      <c r="BE249" s="330" t="s">
        <v>150</v>
      </c>
      <c r="BF249" s="331">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5" t="s">
        <v>151</v>
      </c>
      <c r="BA250" s="329">
        <v>5</v>
      </c>
      <c r="BB250" s="329">
        <v>3</v>
      </c>
      <c r="BC250" s="329">
        <v>3</v>
      </c>
      <c r="BD250" s="329">
        <v>6</v>
      </c>
      <c r="BE250" s="330" t="s">
        <v>152</v>
      </c>
      <c r="BF250" s="331">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13" t="s">
        <v>106</v>
      </c>
      <c r="BA252" s="325">
        <v>5</v>
      </c>
      <c r="BB252" s="325">
        <v>6</v>
      </c>
      <c r="BC252" s="325">
        <v>1</v>
      </c>
      <c r="BD252" s="325">
        <v>9</v>
      </c>
      <c r="BE252" s="326" t="s">
        <v>153</v>
      </c>
      <c r="BF252" s="367">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5" t="s">
        <v>881</v>
      </c>
      <c r="BA254" s="329">
        <v>4</v>
      </c>
      <c r="BB254" s="329">
        <v>6</v>
      </c>
      <c r="BC254" s="329">
        <v>1</v>
      </c>
      <c r="BD254" s="329">
        <v>9</v>
      </c>
      <c r="BE254" s="330" t="s">
        <v>155</v>
      </c>
      <c r="BF254" s="331">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8" t="s">
        <v>980</v>
      </c>
      <c r="BA255" s="329">
        <v>4</v>
      </c>
      <c r="BB255" s="329">
        <v>3</v>
      </c>
      <c r="BC255" s="329">
        <v>2</v>
      </c>
      <c r="BD255" s="329">
        <v>8</v>
      </c>
      <c r="BE255" s="330" t="s">
        <v>981</v>
      </c>
      <c r="BF255" s="331">
        <v>110000</v>
      </c>
      <c r="BG255" s="37" t="s">
        <v>989</v>
      </c>
      <c r="BH255" s="37"/>
      <c r="BI255" s="37"/>
      <c r="BJ255" s="37"/>
      <c r="BK255" s="37"/>
      <c r="BL255" s="37"/>
      <c r="BM255" s="37">
        <v>1</v>
      </c>
      <c r="GO255" s="37"/>
    </row>
    <row r="256" spans="51:197" ht="18" hidden="1" customHeight="1" x14ac:dyDescent="0.2">
      <c r="AY256" s="20">
        <f t="shared" si="39"/>
        <v>254</v>
      </c>
      <c r="AZ256" s="313" t="s">
        <v>567</v>
      </c>
      <c r="BA256" s="325">
        <v>8</v>
      </c>
      <c r="BB256" s="325">
        <v>3</v>
      </c>
      <c r="BC256" s="325">
        <v>5</v>
      </c>
      <c r="BD256" s="325">
        <v>7</v>
      </c>
      <c r="BE256" s="326" t="s">
        <v>559</v>
      </c>
      <c r="BF256" s="327">
        <v>250000</v>
      </c>
      <c r="BG256" s="37" t="s">
        <v>990</v>
      </c>
      <c r="BH256" s="37"/>
      <c r="BI256" s="37"/>
      <c r="BJ256" s="37"/>
      <c r="BK256" s="37"/>
      <c r="BL256" s="37"/>
      <c r="BM256" s="37">
        <v>1</v>
      </c>
      <c r="GO256" s="37"/>
    </row>
    <row r="257" spans="51:197" ht="18" hidden="1" customHeight="1" x14ac:dyDescent="0.2">
      <c r="AY257" s="20">
        <f t="shared" si="39"/>
        <v>255</v>
      </c>
      <c r="AZ257" s="362" t="s">
        <v>1031</v>
      </c>
      <c r="BA257" s="325">
        <v>6</v>
      </c>
      <c r="BB257" s="325">
        <v>3</v>
      </c>
      <c r="BC257" s="325">
        <v>3</v>
      </c>
      <c r="BD257" s="325">
        <v>7</v>
      </c>
      <c r="BE257" s="326" t="s">
        <v>1037</v>
      </c>
      <c r="BF257" s="327">
        <v>170000</v>
      </c>
      <c r="BG257" s="37" t="s">
        <v>991</v>
      </c>
      <c r="BH257" s="37"/>
      <c r="BI257" s="37"/>
      <c r="BJ257" s="37"/>
      <c r="BK257" s="37"/>
      <c r="BL257" s="37"/>
      <c r="BM257" s="37">
        <v>1</v>
      </c>
      <c r="GO257" s="37"/>
    </row>
    <row r="258" spans="51:197" ht="18" hidden="1" customHeight="1" x14ac:dyDescent="0.2">
      <c r="AY258" s="20">
        <f t="shared" si="39"/>
        <v>256</v>
      </c>
      <c r="AZ258" s="315" t="s">
        <v>90</v>
      </c>
      <c r="BA258" s="329">
        <v>7</v>
      </c>
      <c r="BB258" s="329">
        <v>2</v>
      </c>
      <c r="BC258" s="329">
        <v>3</v>
      </c>
      <c r="BD258" s="329">
        <v>7</v>
      </c>
      <c r="BE258" s="330" t="s">
        <v>600</v>
      </c>
      <c r="BF258" s="331">
        <v>150000</v>
      </c>
      <c r="BG258" s="37" t="s">
        <v>992</v>
      </c>
      <c r="BH258" s="37"/>
      <c r="BI258" s="37"/>
      <c r="BJ258" s="37"/>
      <c r="BK258" s="37"/>
      <c r="BL258" s="37"/>
      <c r="BM258" s="37">
        <v>1</v>
      </c>
      <c r="GO258" s="37"/>
    </row>
    <row r="259" spans="51:197" ht="18" hidden="1" customHeight="1" x14ac:dyDescent="0.2">
      <c r="AY259" s="20">
        <f t="shared" si="39"/>
        <v>257</v>
      </c>
      <c r="AZ259" s="328" t="s">
        <v>952</v>
      </c>
      <c r="BA259" s="329">
        <v>5</v>
      </c>
      <c r="BB259" s="329">
        <v>5</v>
      </c>
      <c r="BC259" s="329">
        <v>1</v>
      </c>
      <c r="BD259" s="329">
        <v>9</v>
      </c>
      <c r="BE259" s="330" t="s">
        <v>953</v>
      </c>
      <c r="BF259" s="331">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8" t="s">
        <v>978</v>
      </c>
      <c r="BA263" s="329">
        <v>6</v>
      </c>
      <c r="BB263" s="325">
        <v>3</v>
      </c>
      <c r="BC263" s="325">
        <v>3</v>
      </c>
      <c r="BD263" s="325">
        <v>8</v>
      </c>
      <c r="BE263" s="326" t="s">
        <v>979</v>
      </c>
      <c r="BF263" s="327">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8" t="s">
        <v>1046</v>
      </c>
      <c r="BA266" s="329">
        <v>7</v>
      </c>
      <c r="BB266" s="325">
        <v>2</v>
      </c>
      <c r="BC266" s="325">
        <v>3</v>
      </c>
      <c r="BD266" s="325">
        <v>6</v>
      </c>
      <c r="BE266" s="326" t="s">
        <v>1047</v>
      </c>
      <c r="BF266" s="327">
        <v>130000</v>
      </c>
      <c r="BG266" s="37" t="s">
        <v>1027</v>
      </c>
      <c r="BH266" s="37"/>
      <c r="BI266" s="37"/>
      <c r="BJ266" s="37"/>
      <c r="BK266" s="37"/>
      <c r="BL266" s="37"/>
      <c r="BM266" s="37">
        <v>1</v>
      </c>
      <c r="GO266" s="37"/>
    </row>
    <row r="267" spans="51:197" ht="9.9499999999999993" hidden="1" customHeight="1" x14ac:dyDescent="0.2">
      <c r="AY267" s="20">
        <f t="shared" si="39"/>
        <v>265</v>
      </c>
      <c r="AZ267" s="328" t="s">
        <v>882</v>
      </c>
      <c r="BA267" s="363" t="s">
        <v>883</v>
      </c>
      <c r="BB267" s="325" t="s">
        <v>884</v>
      </c>
      <c r="BC267" s="325" t="s">
        <v>885</v>
      </c>
      <c r="BD267" s="325" t="s">
        <v>886</v>
      </c>
      <c r="BE267" s="326" t="s">
        <v>887</v>
      </c>
      <c r="BF267" s="327">
        <v>390000</v>
      </c>
      <c r="BG267" s="37" t="s">
        <v>1032</v>
      </c>
      <c r="BH267" s="37"/>
      <c r="BI267" s="37"/>
      <c r="BJ267" s="37"/>
      <c r="BK267" s="37"/>
      <c r="BL267" s="37"/>
      <c r="BM267" s="37">
        <v>1</v>
      </c>
      <c r="GO267" s="37"/>
    </row>
    <row r="268" spans="51:197" ht="9.9499999999999993" hidden="1" customHeight="1" x14ac:dyDescent="0.2">
      <c r="AY268" s="20">
        <f t="shared" si="39"/>
        <v>266</v>
      </c>
      <c r="AZ268" s="328" t="s">
        <v>969</v>
      </c>
      <c r="BA268" s="329">
        <v>3</v>
      </c>
      <c r="BB268" s="325">
        <v>7</v>
      </c>
      <c r="BC268" s="325">
        <v>2</v>
      </c>
      <c r="BD268" s="325">
        <v>9</v>
      </c>
      <c r="BE268" s="326" t="s">
        <v>970</v>
      </c>
      <c r="BF268" s="327">
        <v>110000</v>
      </c>
      <c r="BG268" s="37" t="s">
        <v>1034</v>
      </c>
      <c r="BH268" s="37"/>
      <c r="BI268" s="37"/>
      <c r="BJ268" s="37"/>
      <c r="BK268" s="37"/>
      <c r="BL268" s="37"/>
      <c r="BM268" s="37">
        <v>1</v>
      </c>
      <c r="GO268" s="189"/>
    </row>
    <row r="269" spans="51:197" ht="9.9499999999999993" hidden="1" customHeight="1" x14ac:dyDescent="0.2">
      <c r="AY269" s="20">
        <f t="shared" si="39"/>
        <v>267</v>
      </c>
      <c r="AZ269" s="328" t="s">
        <v>982</v>
      </c>
      <c r="BA269" s="329">
        <v>6</v>
      </c>
      <c r="BB269" s="325">
        <v>2</v>
      </c>
      <c r="BC269" s="325">
        <v>3</v>
      </c>
      <c r="BD269" s="325">
        <v>7</v>
      </c>
      <c r="BE269" s="326" t="s">
        <v>983</v>
      </c>
      <c r="BF269" s="327">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5" t="s">
        <v>92</v>
      </c>
      <c r="BA271" s="329">
        <v>6</v>
      </c>
      <c r="BB271" s="329">
        <v>4</v>
      </c>
      <c r="BC271" s="329">
        <v>3</v>
      </c>
      <c r="BD271" s="329">
        <v>9</v>
      </c>
      <c r="BE271" s="330" t="s">
        <v>162</v>
      </c>
      <c r="BF271" s="331">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13" t="s">
        <v>570</v>
      </c>
      <c r="BA273" s="325">
        <v>5</v>
      </c>
      <c r="BB273" s="325">
        <v>4</v>
      </c>
      <c r="BC273" s="325">
        <v>3</v>
      </c>
      <c r="BD273" s="325">
        <v>8</v>
      </c>
      <c r="BE273" s="326" t="s">
        <v>548</v>
      </c>
      <c r="BF273" s="327">
        <v>150000</v>
      </c>
      <c r="BG273" s="37" t="s">
        <v>1057</v>
      </c>
      <c r="BH273" s="37"/>
      <c r="BI273" s="37"/>
      <c r="BJ273" s="37"/>
      <c r="BK273" s="37"/>
      <c r="BL273" s="37"/>
      <c r="BM273" s="37">
        <v>1</v>
      </c>
      <c r="GO273" s="23"/>
    </row>
    <row r="274" spans="51:197" ht="9.9499999999999993" hidden="1" customHeight="1" x14ac:dyDescent="0.2">
      <c r="AY274" s="20">
        <f t="shared" si="39"/>
        <v>272</v>
      </c>
      <c r="AZ274" s="362" t="s">
        <v>985</v>
      </c>
      <c r="BA274" s="325">
        <v>6</v>
      </c>
      <c r="BB274" s="325">
        <v>3</v>
      </c>
      <c r="BC274" s="325">
        <v>3</v>
      </c>
      <c r="BD274" s="325">
        <v>8</v>
      </c>
      <c r="BE274" s="326" t="s">
        <v>951</v>
      </c>
      <c r="BF274" s="327">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62" t="s">
        <v>1050</v>
      </c>
      <c r="BA276" s="325">
        <v>5</v>
      </c>
      <c r="BB276" s="325">
        <v>5</v>
      </c>
      <c r="BC276" s="325">
        <v>2</v>
      </c>
      <c r="BD276" s="325">
        <v>9</v>
      </c>
      <c r="BE276" s="326" t="s">
        <v>1051</v>
      </c>
      <c r="BF276" s="327">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19" priority="2" stopIfTrue="1" operator="greaterThanOrEqual">
      <formula>AS3+1</formula>
    </cfRule>
    <cfRule type="cellIs" dxfId="18" priority="3" stopIfTrue="1" operator="lessThanOrEqual">
      <formula>AS3-1</formula>
    </cfRule>
  </conditionalFormatting>
  <conditionalFormatting sqref="W19 T3:W18 Y3:Y18 W25:W26">
    <cfRule type="cellIs" dxfId="17" priority="4" stopIfTrue="1" operator="equal">
      <formula>0</formula>
    </cfRule>
  </conditionalFormatting>
  <conditionalFormatting sqref="AA24:AA26">
    <cfRule type="cellIs" dxfId="16" priority="5" stopIfTrue="1" operator="equal">
      <formula>"0,0"</formula>
    </cfRule>
  </conditionalFormatting>
  <conditionalFormatting sqref="M3:M18 K3:K18">
    <cfRule type="cellIs" dxfId="15" priority="6" stopIfTrue="1" operator="equal">
      <formula>"n/a"</formula>
    </cfRule>
  </conditionalFormatting>
  <conditionalFormatting sqref="N19:V19">
    <cfRule type="cellIs" dxfId="14" priority="7" stopIfTrue="1" operator="equal">
      <formula>0</formula>
    </cfRule>
  </conditionalFormatting>
  <conditionalFormatting sqref="P3:S18">
    <cfRule type="cellIs" dxfId="13" priority="8" stopIfTrue="1" operator="lessThanOrEqual">
      <formula>-1</formula>
    </cfRule>
  </conditionalFormatting>
  <conditionalFormatting sqref="X24:Y24">
    <cfRule type="cellIs" dxfId="12" priority="9" stopIfTrue="1" operator="equal">
      <formula>-500</formula>
    </cfRule>
  </conditionalFormatting>
  <conditionalFormatting sqref="V24">
    <cfRule type="cellIs" dxfId="11" priority="10" stopIfTrue="1" operator="greaterThan">
      <formula>$X$24</formula>
    </cfRule>
  </conditionalFormatting>
  <conditionalFormatting sqref="Z3:Z18">
    <cfRule type="cellIs" dxfId="10" priority="11" stopIfTrue="1" operator="equal">
      <formula>"Star"</formula>
    </cfRule>
    <cfRule type="cellIs" dxfId="9" priority="12" stopIfTrue="1" operator="equal">
      <formula>AA3</formula>
    </cfRule>
  </conditionalFormatting>
  <conditionalFormatting sqref="I3:I18">
    <cfRule type="cellIs" dxfId="8" priority="15" stopIfTrue="1" operator="equal">
      <formula>0</formula>
    </cfRule>
    <cfRule type="cellIs" dxfId="7" priority="16" stopIfTrue="1" operator="equal">
      <formula>"Superato numero massimo giocatori per ruolo"</formula>
    </cfRule>
  </conditionalFormatting>
  <conditionalFormatting sqref="AA3:AA18">
    <cfRule type="cellIs" dxfId="6" priority="13" stopIfTrue="1" operator="greaterThan">
      <formula>AW3</formula>
    </cfRule>
    <cfRule type="cellIs" dxfId="5" priority="14" stopIfTrue="1" operator="equal">
      <formula>0</formula>
    </cfRule>
  </conditionalFormatting>
  <conditionalFormatting sqref="AK3:AK18">
    <cfRule type="cellIs" dxfId="4" priority="32" stopIfTrue="1" operator="greaterThan">
      <formula>AY4</formula>
    </cfRule>
    <cfRule type="cellIs" dxfId="3" priority="33"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D2" sqref="D2"/>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0</v>
      </c>
      <c r="B2" s="180">
        <f>SUM(AB:AB)</f>
        <v>0</v>
      </c>
      <c r="C2" s="181">
        <f>SUM(AC:AC)</f>
        <v>0</v>
      </c>
      <c r="D2" s="87" t="s">
        <v>630</v>
      </c>
      <c r="E2" s="172">
        <f>SUM(E6:E206)</f>
        <v>0</v>
      </c>
      <c r="F2" s="51" t="s">
        <v>15</v>
      </c>
      <c r="G2" s="170">
        <f>SUM(G7:G206)</f>
        <v>0</v>
      </c>
      <c r="H2" s="171">
        <f>SUM(H7:H206)</f>
        <v>0</v>
      </c>
      <c r="I2" s="51" t="s">
        <v>15</v>
      </c>
      <c r="J2" s="170">
        <f>SUM(J7:J206)</f>
        <v>0</v>
      </c>
      <c r="K2" s="169">
        <f>SUM(K7:K206)</f>
        <v>0</v>
      </c>
      <c r="L2" s="142" t="s">
        <v>15</v>
      </c>
      <c r="M2" s="167">
        <f>SUM(M7:M206)</f>
        <v>0</v>
      </c>
      <c r="N2" s="168">
        <f>SUM(N7:N206)</f>
        <v>0</v>
      </c>
      <c r="O2" s="142" t="s">
        <v>15</v>
      </c>
      <c r="P2" s="167">
        <f>SUM(P7:P206)</f>
        <v>0</v>
      </c>
      <c r="Q2" s="168">
        <f>SUM(Q7:Q206)</f>
        <v>0</v>
      </c>
      <c r="R2" s="142" t="s">
        <v>15</v>
      </c>
      <c r="S2" s="167">
        <f>SUM(S7:S206)</f>
        <v>0</v>
      </c>
      <c r="T2" s="166">
        <f>SUM(T7:T206)/AD2</f>
        <v>0</v>
      </c>
      <c r="U2" s="108" t="s">
        <v>16</v>
      </c>
      <c r="V2" s="68"/>
      <c r="W2" s="60"/>
      <c r="X2" s="60"/>
      <c r="Y2" s="70"/>
      <c r="AD2" s="58">
        <f>IF(A2+B2+C2=0,1,A2+B2+C2)</f>
        <v>1</v>
      </c>
    </row>
    <row r="3" spans="1:30" ht="13.5" thickBot="1" x14ac:dyDescent="0.25">
      <c r="A3" s="182">
        <f>A2/AD2</f>
        <v>0</v>
      </c>
      <c r="B3" s="183">
        <f>B2/AD2</f>
        <v>0</v>
      </c>
      <c r="C3" s="184">
        <f>C2/AD2</f>
        <v>0</v>
      </c>
      <c r="D3" s="88"/>
      <c r="E3" s="173">
        <f>E2/$AD2</f>
        <v>0</v>
      </c>
      <c r="F3" s="52" t="s">
        <v>15</v>
      </c>
      <c r="G3" s="174">
        <f>G2/$AD2</f>
        <v>0</v>
      </c>
      <c r="H3" s="175">
        <f>H2/$AD2</f>
        <v>0</v>
      </c>
      <c r="I3" s="118" t="s">
        <v>15</v>
      </c>
      <c r="J3" s="174">
        <f>J2/$AD2</f>
        <v>0</v>
      </c>
      <c r="K3" s="176">
        <f>K2/AD2</f>
        <v>0</v>
      </c>
      <c r="L3" s="118" t="s">
        <v>15</v>
      </c>
      <c r="M3" s="177">
        <f>M2/AD2</f>
        <v>0</v>
      </c>
      <c r="N3" s="178">
        <f>N2/AD2</f>
        <v>0</v>
      </c>
      <c r="O3" s="52" t="s">
        <v>15</v>
      </c>
      <c r="P3" s="177">
        <f>P2/AD2</f>
        <v>0</v>
      </c>
      <c r="Q3" s="178">
        <f>Q2/AD2</f>
        <v>0</v>
      </c>
      <c r="R3" s="52" t="s">
        <v>15</v>
      </c>
      <c r="S3" s="177">
        <f>S2/AD2</f>
        <v>0</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07"/>
      <c r="B5" s="409"/>
      <c r="C5" s="408"/>
      <c r="D5" s="93" t="s">
        <v>629</v>
      </c>
      <c r="E5" s="94"/>
      <c r="F5" s="92" t="s">
        <v>6</v>
      </c>
      <c r="G5" s="95"/>
      <c r="H5" s="156"/>
      <c r="I5" s="132" t="s">
        <v>7</v>
      </c>
      <c r="J5" s="131"/>
      <c r="K5" s="134"/>
      <c r="L5" s="135" t="s">
        <v>87</v>
      </c>
      <c r="M5" s="136"/>
      <c r="N5" s="137"/>
      <c r="O5" s="135" t="s">
        <v>86</v>
      </c>
      <c r="P5" s="136"/>
      <c r="Q5" s="137"/>
      <c r="R5" s="135" t="s">
        <v>14</v>
      </c>
      <c r="S5" s="136"/>
      <c r="T5" s="407" t="s">
        <v>627</v>
      </c>
      <c r="U5" s="408"/>
      <c r="V5" s="407" t="s">
        <v>626</v>
      </c>
      <c r="W5" s="408"/>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05" t="str">
        <f>IF(AA7=1,"won",IF(AB7=1,"tied",IF(AC7=1,"lost","")))</f>
        <v/>
      </c>
      <c r="C7" s="406"/>
      <c r="D7" s="90"/>
      <c r="E7" s="1"/>
      <c r="F7" s="76" t="s">
        <v>15</v>
      </c>
      <c r="G7" s="2"/>
      <c r="H7" s="158">
        <f t="shared" ref="H7:H38" si="0">K7+N7+Q7</f>
        <v>0</v>
      </c>
      <c r="I7" s="76" t="s">
        <v>15</v>
      </c>
      <c r="J7" s="162">
        <f t="shared" ref="J7:J38" si="1">M7+P7+S7</f>
        <v>0</v>
      </c>
      <c r="K7" s="153"/>
      <c r="L7" s="76" t="s">
        <v>15</v>
      </c>
      <c r="M7" s="154"/>
      <c r="N7" s="155"/>
      <c r="O7" s="76" t="s">
        <v>15</v>
      </c>
      <c r="P7" s="154"/>
      <c r="Q7" s="155"/>
      <c r="R7" s="76" t="s">
        <v>15</v>
      </c>
      <c r="S7" s="154"/>
      <c r="T7" s="3"/>
      <c r="U7" s="75" t="s">
        <v>16</v>
      </c>
      <c r="V7" s="3"/>
      <c r="W7" s="228" t="s">
        <v>17</v>
      </c>
      <c r="X7" s="270"/>
      <c r="Y7" s="231"/>
      <c r="AA7" s="227" t="b">
        <f>IF(E7&gt;G7,IF(G7&lt;&gt;"",1))</f>
        <v>0</v>
      </c>
      <c r="AB7" s="227" t="b">
        <f>IF(E7=G7,IF(G7&lt;&gt;"",1))</f>
        <v>0</v>
      </c>
      <c r="AC7" s="227" t="b">
        <f>IF(E7&lt;G7,IF(E7&lt;&gt;"",1))</f>
        <v>0</v>
      </c>
    </row>
    <row r="8" spans="1:30" s="62" customFormat="1" ht="18" customHeight="1" x14ac:dyDescent="0.2">
      <c r="A8" s="215">
        <f>A7+1</f>
        <v>2</v>
      </c>
      <c r="B8" s="410" t="str">
        <f>IF(AA8=1,"won",IF(AB8=1,"tied",IF(AC8=1,"lost","")))</f>
        <v/>
      </c>
      <c r="C8" s="411"/>
      <c r="D8" s="216"/>
      <c r="E8" s="217"/>
      <c r="F8" s="218" t="s">
        <v>15</v>
      </c>
      <c r="G8" s="219"/>
      <c r="H8" s="220">
        <f t="shared" si="0"/>
        <v>0</v>
      </c>
      <c r="I8" s="218" t="s">
        <v>15</v>
      </c>
      <c r="J8" s="221">
        <f t="shared" si="1"/>
        <v>0</v>
      </c>
      <c r="K8" s="222"/>
      <c r="L8" s="218" t="s">
        <v>15</v>
      </c>
      <c r="M8" s="223"/>
      <c r="N8" s="224"/>
      <c r="O8" s="218" t="s">
        <v>15</v>
      </c>
      <c r="P8" s="223"/>
      <c r="Q8" s="224"/>
      <c r="R8" s="218" t="s">
        <v>15</v>
      </c>
      <c r="S8" s="223"/>
      <c r="T8" s="225"/>
      <c r="U8" s="226" t="s">
        <v>16</v>
      </c>
      <c r="V8" s="225"/>
      <c r="W8" s="229" t="s">
        <v>17</v>
      </c>
      <c r="X8" s="271"/>
      <c r="Y8" s="231"/>
      <c r="AA8" s="62" t="b">
        <f>IF(E8&gt;G8,IF(G8&lt;&gt;"",1))</f>
        <v>0</v>
      </c>
      <c r="AB8" s="62" t="b">
        <f>IF(E8=G8,IF(G8&lt;&gt;"",1))</f>
        <v>0</v>
      </c>
      <c r="AC8" s="62" t="b">
        <f>IF(E8&lt;G8,IF(E8&lt;&gt;"",1))</f>
        <v>0</v>
      </c>
    </row>
    <row r="9" spans="1:30" s="62" customFormat="1" ht="18" customHeight="1" x14ac:dyDescent="0.2">
      <c r="A9" s="104">
        <f t="shared" ref="A9:A72" si="2">A8+1</f>
        <v>3</v>
      </c>
      <c r="B9" s="405" t="str">
        <f t="shared" ref="B9:B72" si="3">IF(AA9=1,"won",IF(AB9=1,"tied",IF(AC9=1,"lost","")))</f>
        <v/>
      </c>
      <c r="C9" s="406"/>
      <c r="D9" s="90"/>
      <c r="E9" s="1"/>
      <c r="F9" s="76" t="s">
        <v>15</v>
      </c>
      <c r="G9" s="2"/>
      <c r="H9" s="158">
        <f t="shared" si="0"/>
        <v>0</v>
      </c>
      <c r="I9" s="76" t="s">
        <v>15</v>
      </c>
      <c r="J9" s="162">
        <f t="shared" si="1"/>
        <v>0</v>
      </c>
      <c r="K9" s="153"/>
      <c r="L9" s="76" t="s">
        <v>15</v>
      </c>
      <c r="M9" s="154"/>
      <c r="N9" s="155"/>
      <c r="O9" s="76" t="s">
        <v>15</v>
      </c>
      <c r="P9" s="154"/>
      <c r="Q9" s="155"/>
      <c r="R9" s="76" t="s">
        <v>15</v>
      </c>
      <c r="S9" s="154"/>
      <c r="T9" s="3"/>
      <c r="U9" s="75" t="s">
        <v>16</v>
      </c>
      <c r="V9" s="3"/>
      <c r="W9" s="228" t="s">
        <v>17</v>
      </c>
      <c r="X9" s="270"/>
      <c r="Y9" s="231"/>
      <c r="AA9" s="62" t="b">
        <f t="shared" ref="AA9:AA72" si="4">IF(E9&gt;G9,IF(G9&lt;&gt;"",1))</f>
        <v>0</v>
      </c>
      <c r="AB9" s="62" t="b">
        <f t="shared" ref="AB9:AB72" si="5">IF(E9=G9,IF(G9&lt;&gt;"",1))</f>
        <v>0</v>
      </c>
      <c r="AC9" s="62" t="b">
        <f t="shared" ref="AC9:AC72" si="6">IF(E9&lt;G9,IF(E9&lt;&gt;"",1))</f>
        <v>0</v>
      </c>
    </row>
    <row r="10" spans="1:30" s="62" customFormat="1" ht="18" customHeight="1" x14ac:dyDescent="0.2">
      <c r="A10" s="104">
        <f t="shared" si="2"/>
        <v>4</v>
      </c>
      <c r="B10" s="405" t="str">
        <f t="shared" si="3"/>
        <v/>
      </c>
      <c r="C10" s="406"/>
      <c r="D10" s="90"/>
      <c r="E10" s="1"/>
      <c r="F10" s="76" t="s">
        <v>15</v>
      </c>
      <c r="G10" s="2"/>
      <c r="H10" s="158">
        <f t="shared" si="0"/>
        <v>0</v>
      </c>
      <c r="I10" s="76" t="s">
        <v>15</v>
      </c>
      <c r="J10" s="162">
        <f t="shared" si="1"/>
        <v>0</v>
      </c>
      <c r="K10" s="153"/>
      <c r="L10" s="76" t="s">
        <v>15</v>
      </c>
      <c r="M10" s="154"/>
      <c r="N10" s="155"/>
      <c r="O10" s="76" t="s">
        <v>15</v>
      </c>
      <c r="P10" s="154"/>
      <c r="Q10" s="155"/>
      <c r="R10" s="76" t="s">
        <v>15</v>
      </c>
      <c r="S10" s="154"/>
      <c r="T10" s="3"/>
      <c r="U10" s="75" t="s">
        <v>16</v>
      </c>
      <c r="V10" s="3"/>
      <c r="W10" s="228" t="s">
        <v>17</v>
      </c>
      <c r="X10" s="270"/>
      <c r="Y10" s="231"/>
      <c r="AA10" s="62" t="b">
        <f t="shared" si="4"/>
        <v>0</v>
      </c>
      <c r="AB10" s="62" t="b">
        <f t="shared" si="5"/>
        <v>0</v>
      </c>
      <c r="AC10" s="62" t="b">
        <f t="shared" si="6"/>
        <v>0</v>
      </c>
    </row>
    <row r="11" spans="1:30" s="62" customFormat="1" ht="18" customHeight="1" x14ac:dyDescent="0.2">
      <c r="A11" s="104">
        <f t="shared" si="2"/>
        <v>5</v>
      </c>
      <c r="B11" s="405" t="str">
        <f t="shared" si="3"/>
        <v/>
      </c>
      <c r="C11" s="406"/>
      <c r="D11" s="90"/>
      <c r="E11" s="1"/>
      <c r="F11" s="76" t="s">
        <v>15</v>
      </c>
      <c r="G11" s="2"/>
      <c r="H11" s="158">
        <f t="shared" si="0"/>
        <v>0</v>
      </c>
      <c r="I11" s="76" t="s">
        <v>15</v>
      </c>
      <c r="J11" s="162">
        <f t="shared" si="1"/>
        <v>0</v>
      </c>
      <c r="K11" s="153"/>
      <c r="L11" s="76" t="s">
        <v>15</v>
      </c>
      <c r="M11" s="154"/>
      <c r="N11" s="155"/>
      <c r="O11" s="76" t="s">
        <v>15</v>
      </c>
      <c r="P11" s="154"/>
      <c r="Q11" s="155"/>
      <c r="R11" s="76" t="s">
        <v>15</v>
      </c>
      <c r="S11" s="154"/>
      <c r="T11" s="3"/>
      <c r="U11" s="75" t="s">
        <v>16</v>
      </c>
      <c r="V11" s="3"/>
      <c r="W11" s="228" t="s">
        <v>17</v>
      </c>
      <c r="X11" s="270"/>
      <c r="Y11" s="231"/>
      <c r="AA11" s="62" t="b">
        <f t="shared" si="4"/>
        <v>0</v>
      </c>
      <c r="AB11" s="62" t="b">
        <f t="shared" si="5"/>
        <v>0</v>
      </c>
      <c r="AC11" s="62" t="b">
        <f t="shared" si="6"/>
        <v>0</v>
      </c>
    </row>
    <row r="12" spans="1:30" s="62" customFormat="1" ht="18" customHeight="1" x14ac:dyDescent="0.2">
      <c r="A12" s="104">
        <f t="shared" si="2"/>
        <v>6</v>
      </c>
      <c r="B12" s="405" t="str">
        <f t="shared" si="3"/>
        <v/>
      </c>
      <c r="C12" s="406"/>
      <c r="D12" s="90"/>
      <c r="E12" s="1"/>
      <c r="F12" s="76" t="s">
        <v>15</v>
      </c>
      <c r="G12" s="2"/>
      <c r="H12" s="158">
        <f t="shared" si="0"/>
        <v>0</v>
      </c>
      <c r="I12" s="76" t="s">
        <v>15</v>
      </c>
      <c r="J12" s="162">
        <f t="shared" si="1"/>
        <v>0</v>
      </c>
      <c r="K12" s="153"/>
      <c r="L12" s="76" t="s">
        <v>15</v>
      </c>
      <c r="M12" s="154"/>
      <c r="N12" s="155"/>
      <c r="O12" s="76" t="s">
        <v>15</v>
      </c>
      <c r="P12" s="154"/>
      <c r="Q12" s="155"/>
      <c r="R12" s="76" t="s">
        <v>15</v>
      </c>
      <c r="S12" s="154"/>
      <c r="T12" s="3"/>
      <c r="U12" s="75" t="s">
        <v>16</v>
      </c>
      <c r="V12" s="3"/>
      <c r="W12" s="228" t="s">
        <v>17</v>
      </c>
      <c r="X12" s="270"/>
      <c r="Y12" s="231"/>
      <c r="AA12" s="62" t="b">
        <f t="shared" si="4"/>
        <v>0</v>
      </c>
      <c r="AB12" s="62" t="b">
        <f t="shared" si="5"/>
        <v>0</v>
      </c>
      <c r="AC12" s="62" t="b">
        <f t="shared" si="6"/>
        <v>0</v>
      </c>
    </row>
    <row r="13" spans="1:30" s="62" customFormat="1" ht="18" customHeight="1" x14ac:dyDescent="0.2">
      <c r="A13" s="104">
        <f t="shared" si="2"/>
        <v>7</v>
      </c>
      <c r="B13" s="405" t="str">
        <f t="shared" si="3"/>
        <v/>
      </c>
      <c r="C13" s="406"/>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05" t="str">
        <f t="shared" si="3"/>
        <v/>
      </c>
      <c r="C14" s="406"/>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05" t="str">
        <f t="shared" si="3"/>
        <v/>
      </c>
      <c r="C15" s="406"/>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05" t="str">
        <f t="shared" si="3"/>
        <v/>
      </c>
      <c r="C16" s="406"/>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05" t="str">
        <f t="shared" si="3"/>
        <v/>
      </c>
      <c r="C17" s="406"/>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05" t="str">
        <f t="shared" si="3"/>
        <v/>
      </c>
      <c r="C18" s="406"/>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05" t="str">
        <f t="shared" si="3"/>
        <v/>
      </c>
      <c r="C19" s="406"/>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05" t="str">
        <f t="shared" si="3"/>
        <v/>
      </c>
      <c r="C20" s="406"/>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05" t="str">
        <f t="shared" si="3"/>
        <v/>
      </c>
      <c r="C21" s="406"/>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05" t="str">
        <f t="shared" si="3"/>
        <v/>
      </c>
      <c r="C22" s="406"/>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05" t="str">
        <f t="shared" si="3"/>
        <v/>
      </c>
      <c r="C23" s="406"/>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05" t="str">
        <f t="shared" si="3"/>
        <v/>
      </c>
      <c r="C24" s="406"/>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05" t="str">
        <f t="shared" si="3"/>
        <v/>
      </c>
      <c r="C25" s="406"/>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05" t="str">
        <f t="shared" si="3"/>
        <v/>
      </c>
      <c r="C26" s="406"/>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05" t="str">
        <f t="shared" si="3"/>
        <v/>
      </c>
      <c r="C27" s="406"/>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05" t="str">
        <f t="shared" si="3"/>
        <v/>
      </c>
      <c r="C28" s="406"/>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05" t="str">
        <f t="shared" si="3"/>
        <v/>
      </c>
      <c r="C29" s="406"/>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05" t="str">
        <f t="shared" si="3"/>
        <v/>
      </c>
      <c r="C30" s="406"/>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05" t="str">
        <f t="shared" si="3"/>
        <v/>
      </c>
      <c r="C31" s="406"/>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05" t="str">
        <f t="shared" si="3"/>
        <v/>
      </c>
      <c r="C32" s="406"/>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05" t="str">
        <f t="shared" si="3"/>
        <v/>
      </c>
      <c r="C33" s="406"/>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05" t="str">
        <f t="shared" si="3"/>
        <v/>
      </c>
      <c r="C34" s="406"/>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05" t="str">
        <f t="shared" si="3"/>
        <v/>
      </c>
      <c r="C35" s="406"/>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05" t="str">
        <f t="shared" si="3"/>
        <v/>
      </c>
      <c r="C36" s="406"/>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05" t="str">
        <f t="shared" si="3"/>
        <v/>
      </c>
      <c r="C37" s="406"/>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05" t="str">
        <f t="shared" si="3"/>
        <v/>
      </c>
      <c r="C38" s="406"/>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05" t="str">
        <f t="shared" si="3"/>
        <v/>
      </c>
      <c r="C39" s="406"/>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05" t="str">
        <f t="shared" si="3"/>
        <v/>
      </c>
      <c r="C40" s="406"/>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05" t="str">
        <f t="shared" si="3"/>
        <v/>
      </c>
      <c r="C41" s="406"/>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05" t="str">
        <f t="shared" si="3"/>
        <v/>
      </c>
      <c r="C42" s="406"/>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05" t="str">
        <f t="shared" si="3"/>
        <v/>
      </c>
      <c r="C43" s="406"/>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05" t="str">
        <f t="shared" si="3"/>
        <v/>
      </c>
      <c r="C44" s="406"/>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05" t="str">
        <f t="shared" si="3"/>
        <v/>
      </c>
      <c r="C45" s="406"/>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05" t="str">
        <f t="shared" si="3"/>
        <v/>
      </c>
      <c r="C46" s="406"/>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05" t="str">
        <f t="shared" si="3"/>
        <v/>
      </c>
      <c r="C47" s="406"/>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05" t="str">
        <f t="shared" si="3"/>
        <v/>
      </c>
      <c r="C48" s="406"/>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05" t="str">
        <f t="shared" si="3"/>
        <v/>
      </c>
      <c r="C49" s="406"/>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05" t="str">
        <f t="shared" si="3"/>
        <v/>
      </c>
      <c r="C50" s="406"/>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05" t="str">
        <f t="shared" si="3"/>
        <v/>
      </c>
      <c r="C51" s="406"/>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05" t="str">
        <f t="shared" si="3"/>
        <v/>
      </c>
      <c r="C52" s="406"/>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05" t="str">
        <f t="shared" si="3"/>
        <v/>
      </c>
      <c r="C53" s="406"/>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05" t="str">
        <f t="shared" si="3"/>
        <v/>
      </c>
      <c r="C54" s="406"/>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05" t="str">
        <f t="shared" si="3"/>
        <v/>
      </c>
      <c r="C55" s="406"/>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05" t="str">
        <f t="shared" si="3"/>
        <v/>
      </c>
      <c r="C56" s="406"/>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05" t="str">
        <f t="shared" si="3"/>
        <v/>
      </c>
      <c r="C57" s="406"/>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05" t="str">
        <f t="shared" si="3"/>
        <v/>
      </c>
      <c r="C58" s="406"/>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05" t="str">
        <f t="shared" si="3"/>
        <v/>
      </c>
      <c r="C59" s="406"/>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05" t="str">
        <f t="shared" si="3"/>
        <v/>
      </c>
      <c r="C60" s="406"/>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05" t="str">
        <f t="shared" si="3"/>
        <v/>
      </c>
      <c r="C61" s="406"/>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05" t="str">
        <f t="shared" si="3"/>
        <v/>
      </c>
      <c r="C62" s="406"/>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05" t="str">
        <f t="shared" si="3"/>
        <v/>
      </c>
      <c r="C63" s="406"/>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05" t="str">
        <f t="shared" si="3"/>
        <v/>
      </c>
      <c r="C64" s="406"/>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05" t="str">
        <f t="shared" si="3"/>
        <v/>
      </c>
      <c r="C65" s="406"/>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05" t="str">
        <f t="shared" si="3"/>
        <v/>
      </c>
      <c r="C66" s="406"/>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05" t="str">
        <f t="shared" si="3"/>
        <v/>
      </c>
      <c r="C67" s="406"/>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05" t="str">
        <f t="shared" si="3"/>
        <v/>
      </c>
      <c r="C68" s="406"/>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05" t="str">
        <f t="shared" si="3"/>
        <v/>
      </c>
      <c r="C69" s="406"/>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05" t="str">
        <f t="shared" si="3"/>
        <v/>
      </c>
      <c r="C70" s="406"/>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05" t="str">
        <f t="shared" si="3"/>
        <v/>
      </c>
      <c r="C71" s="406"/>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05" t="str">
        <f t="shared" si="3"/>
        <v/>
      </c>
      <c r="C72" s="406"/>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05" t="str">
        <f t="shared" ref="B73:B136" si="12">IF(AA73=1,"won",IF(AB73=1,"tied",IF(AC73=1,"lost","")))</f>
        <v/>
      </c>
      <c r="C73" s="406"/>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05" t="str">
        <f t="shared" si="12"/>
        <v/>
      </c>
      <c r="C74" s="406"/>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05" t="str">
        <f t="shared" si="12"/>
        <v/>
      </c>
      <c r="C75" s="406"/>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05" t="str">
        <f t="shared" si="12"/>
        <v/>
      </c>
      <c r="C76" s="406"/>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05" t="str">
        <f t="shared" si="12"/>
        <v/>
      </c>
      <c r="C77" s="406"/>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05" t="str">
        <f t="shared" si="12"/>
        <v/>
      </c>
      <c r="C78" s="406"/>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05" t="str">
        <f t="shared" si="12"/>
        <v/>
      </c>
      <c r="C79" s="406"/>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05" t="str">
        <f t="shared" si="12"/>
        <v/>
      </c>
      <c r="C80" s="406"/>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05" t="str">
        <f t="shared" si="12"/>
        <v/>
      </c>
      <c r="C81" s="406"/>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05" t="str">
        <f t="shared" si="12"/>
        <v/>
      </c>
      <c r="C82" s="406"/>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05" t="str">
        <f t="shared" si="12"/>
        <v/>
      </c>
      <c r="C83" s="406"/>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05" t="str">
        <f t="shared" si="12"/>
        <v/>
      </c>
      <c r="C84" s="406"/>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05" t="str">
        <f t="shared" si="12"/>
        <v/>
      </c>
      <c r="C85" s="406"/>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05" t="str">
        <f t="shared" si="12"/>
        <v/>
      </c>
      <c r="C86" s="406"/>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05" t="str">
        <f t="shared" si="12"/>
        <v/>
      </c>
      <c r="C87" s="406"/>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05" t="str">
        <f t="shared" si="12"/>
        <v/>
      </c>
      <c r="C88" s="406"/>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05" t="str">
        <f t="shared" si="12"/>
        <v/>
      </c>
      <c r="C89" s="406"/>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05" t="str">
        <f t="shared" si="12"/>
        <v/>
      </c>
      <c r="C90" s="406"/>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05" t="str">
        <f t="shared" si="12"/>
        <v/>
      </c>
      <c r="C91" s="406"/>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05" t="str">
        <f t="shared" si="12"/>
        <v/>
      </c>
      <c r="C92" s="406"/>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05" t="str">
        <f t="shared" si="12"/>
        <v/>
      </c>
      <c r="C93" s="406"/>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05" t="str">
        <f t="shared" si="12"/>
        <v/>
      </c>
      <c r="C94" s="406"/>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05" t="str">
        <f t="shared" si="12"/>
        <v/>
      </c>
      <c r="C95" s="406"/>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05" t="str">
        <f t="shared" si="12"/>
        <v/>
      </c>
      <c r="C96" s="406"/>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05" t="str">
        <f t="shared" si="12"/>
        <v/>
      </c>
      <c r="C97" s="406"/>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05" t="str">
        <f t="shared" si="12"/>
        <v/>
      </c>
      <c r="C98" s="406"/>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05" t="str">
        <f t="shared" si="12"/>
        <v/>
      </c>
      <c r="C99" s="406"/>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05" t="str">
        <f t="shared" si="12"/>
        <v/>
      </c>
      <c r="C100" s="406"/>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05" t="str">
        <f t="shared" si="12"/>
        <v/>
      </c>
      <c r="C101" s="406"/>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05" t="str">
        <f t="shared" si="12"/>
        <v/>
      </c>
      <c r="C102" s="406"/>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05" t="str">
        <f t="shared" si="12"/>
        <v/>
      </c>
      <c r="C103" s="406"/>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05" t="str">
        <f t="shared" si="12"/>
        <v/>
      </c>
      <c r="C104" s="406"/>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05" t="str">
        <f t="shared" si="12"/>
        <v/>
      </c>
      <c r="C105" s="406"/>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05" t="str">
        <f t="shared" si="12"/>
        <v/>
      </c>
      <c r="C106" s="406"/>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05" t="str">
        <f t="shared" si="12"/>
        <v/>
      </c>
      <c r="C107" s="406"/>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05" t="str">
        <f t="shared" si="12"/>
        <v/>
      </c>
      <c r="C108" s="406"/>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05" t="str">
        <f t="shared" si="12"/>
        <v/>
      </c>
      <c r="C109" s="406"/>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05" t="str">
        <f t="shared" si="12"/>
        <v/>
      </c>
      <c r="C110" s="406"/>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05" t="str">
        <f t="shared" si="12"/>
        <v/>
      </c>
      <c r="C111" s="406"/>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05" t="str">
        <f t="shared" si="12"/>
        <v/>
      </c>
      <c r="C112" s="406"/>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05" t="str">
        <f t="shared" si="12"/>
        <v/>
      </c>
      <c r="C113" s="406"/>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05" t="str">
        <f t="shared" si="12"/>
        <v/>
      </c>
      <c r="C114" s="406"/>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05" t="str">
        <f t="shared" si="12"/>
        <v/>
      </c>
      <c r="C115" s="406"/>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05" t="str">
        <f t="shared" si="12"/>
        <v/>
      </c>
      <c r="C116" s="406"/>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05" t="str">
        <f t="shared" si="12"/>
        <v/>
      </c>
      <c r="C117" s="406"/>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05" t="str">
        <f t="shared" si="12"/>
        <v/>
      </c>
      <c r="C118" s="406"/>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05" t="str">
        <f t="shared" si="12"/>
        <v/>
      </c>
      <c r="C119" s="406"/>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05" t="str">
        <f t="shared" si="12"/>
        <v/>
      </c>
      <c r="C120" s="406"/>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05" t="str">
        <f t="shared" si="12"/>
        <v/>
      </c>
      <c r="C121" s="406"/>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05" t="str">
        <f t="shared" si="12"/>
        <v/>
      </c>
      <c r="C122" s="406"/>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05" t="str">
        <f t="shared" si="12"/>
        <v/>
      </c>
      <c r="C123" s="406"/>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05" t="str">
        <f t="shared" si="12"/>
        <v/>
      </c>
      <c r="C124" s="406"/>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05" t="str">
        <f t="shared" si="12"/>
        <v/>
      </c>
      <c r="C125" s="406"/>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05" t="str">
        <f t="shared" si="12"/>
        <v/>
      </c>
      <c r="C126" s="406"/>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05" t="str">
        <f t="shared" si="12"/>
        <v/>
      </c>
      <c r="C127" s="406"/>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05" t="str">
        <f t="shared" si="12"/>
        <v/>
      </c>
      <c r="C128" s="406"/>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05" t="str">
        <f t="shared" si="12"/>
        <v/>
      </c>
      <c r="C129" s="406"/>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05" t="str">
        <f t="shared" si="12"/>
        <v/>
      </c>
      <c r="C130" s="406"/>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05" t="str">
        <f t="shared" si="12"/>
        <v/>
      </c>
      <c r="C131" s="406"/>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05" t="str">
        <f t="shared" si="12"/>
        <v/>
      </c>
      <c r="C132" s="406"/>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05" t="str">
        <f t="shared" si="12"/>
        <v/>
      </c>
      <c r="C133" s="406"/>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05" t="str">
        <f t="shared" si="12"/>
        <v/>
      </c>
      <c r="C134" s="406"/>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05" t="str">
        <f t="shared" si="12"/>
        <v/>
      </c>
      <c r="C135" s="406"/>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05" t="str">
        <f t="shared" si="12"/>
        <v/>
      </c>
      <c r="C136" s="406"/>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05" t="str">
        <f t="shared" ref="B137:B200" si="19">IF(AA137=1,"won",IF(AB137=1,"tied",IF(AC137=1,"lost","")))</f>
        <v/>
      </c>
      <c r="C137" s="406"/>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05" t="str">
        <f t="shared" si="19"/>
        <v/>
      </c>
      <c r="C138" s="406"/>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05" t="str">
        <f t="shared" si="19"/>
        <v/>
      </c>
      <c r="C139" s="406"/>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05" t="str">
        <f t="shared" si="19"/>
        <v/>
      </c>
      <c r="C140" s="406"/>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05" t="str">
        <f t="shared" si="19"/>
        <v/>
      </c>
      <c r="C141" s="406"/>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05" t="str">
        <f t="shared" si="19"/>
        <v/>
      </c>
      <c r="C142" s="406"/>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05" t="str">
        <f t="shared" si="19"/>
        <v/>
      </c>
      <c r="C143" s="406"/>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05" t="str">
        <f t="shared" si="19"/>
        <v/>
      </c>
      <c r="C144" s="406"/>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05" t="str">
        <f t="shared" si="19"/>
        <v/>
      </c>
      <c r="C145" s="406"/>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05" t="str">
        <f t="shared" si="19"/>
        <v/>
      </c>
      <c r="C146" s="406"/>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05" t="str">
        <f t="shared" si="19"/>
        <v/>
      </c>
      <c r="C147" s="406"/>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05" t="str">
        <f t="shared" si="19"/>
        <v/>
      </c>
      <c r="C148" s="406"/>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05" t="str">
        <f t="shared" si="19"/>
        <v/>
      </c>
      <c r="C149" s="406"/>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05" t="str">
        <f t="shared" si="19"/>
        <v/>
      </c>
      <c r="C150" s="406"/>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05" t="str">
        <f t="shared" si="19"/>
        <v/>
      </c>
      <c r="C151" s="406"/>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05" t="str">
        <f t="shared" si="19"/>
        <v/>
      </c>
      <c r="C152" s="406"/>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05" t="str">
        <f t="shared" si="19"/>
        <v/>
      </c>
      <c r="C153" s="406"/>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05" t="str">
        <f t="shared" si="19"/>
        <v/>
      </c>
      <c r="C154" s="406"/>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05" t="str">
        <f t="shared" si="19"/>
        <v/>
      </c>
      <c r="C155" s="406"/>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05" t="str">
        <f t="shared" si="19"/>
        <v/>
      </c>
      <c r="C156" s="406"/>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05" t="str">
        <f t="shared" si="19"/>
        <v/>
      </c>
      <c r="C157" s="406"/>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05" t="str">
        <f t="shared" si="19"/>
        <v/>
      </c>
      <c r="C158" s="406"/>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05" t="str">
        <f t="shared" si="19"/>
        <v/>
      </c>
      <c r="C159" s="406"/>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05" t="str">
        <f t="shared" si="19"/>
        <v/>
      </c>
      <c r="C160" s="406"/>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05" t="str">
        <f t="shared" si="19"/>
        <v/>
      </c>
      <c r="C161" s="406"/>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05" t="str">
        <f t="shared" si="19"/>
        <v/>
      </c>
      <c r="C162" s="406"/>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05" t="str">
        <f t="shared" si="19"/>
        <v/>
      </c>
      <c r="C163" s="406"/>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05" t="str">
        <f t="shared" si="19"/>
        <v/>
      </c>
      <c r="C164" s="406"/>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05" t="str">
        <f t="shared" si="19"/>
        <v/>
      </c>
      <c r="C165" s="406"/>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05" t="str">
        <f t="shared" si="19"/>
        <v/>
      </c>
      <c r="C166" s="406"/>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05" t="str">
        <f t="shared" si="19"/>
        <v/>
      </c>
      <c r="C167" s="406"/>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05" t="str">
        <f t="shared" si="19"/>
        <v/>
      </c>
      <c r="C168" s="406"/>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05" t="str">
        <f t="shared" si="19"/>
        <v/>
      </c>
      <c r="C169" s="406"/>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05" t="str">
        <f t="shared" si="19"/>
        <v/>
      </c>
      <c r="C170" s="406"/>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05" t="str">
        <f t="shared" si="19"/>
        <v/>
      </c>
      <c r="C171" s="406"/>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05" t="str">
        <f t="shared" si="19"/>
        <v/>
      </c>
      <c r="C172" s="406"/>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05" t="str">
        <f t="shared" si="19"/>
        <v/>
      </c>
      <c r="C173" s="406"/>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05" t="str">
        <f t="shared" si="19"/>
        <v/>
      </c>
      <c r="C174" s="406"/>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05" t="str">
        <f t="shared" si="19"/>
        <v/>
      </c>
      <c r="C175" s="406"/>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05" t="str">
        <f t="shared" si="19"/>
        <v/>
      </c>
      <c r="C176" s="406"/>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05" t="str">
        <f t="shared" si="19"/>
        <v/>
      </c>
      <c r="C177" s="406"/>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05" t="str">
        <f t="shared" si="19"/>
        <v/>
      </c>
      <c r="C178" s="406"/>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05" t="str">
        <f t="shared" si="19"/>
        <v/>
      </c>
      <c r="C179" s="406"/>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05" t="str">
        <f t="shared" si="19"/>
        <v/>
      </c>
      <c r="C180" s="406"/>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05" t="str">
        <f t="shared" si="19"/>
        <v/>
      </c>
      <c r="C181" s="406"/>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05" t="str">
        <f t="shared" si="19"/>
        <v/>
      </c>
      <c r="C182" s="406"/>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05" t="str">
        <f t="shared" si="19"/>
        <v/>
      </c>
      <c r="C183" s="406"/>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05" t="str">
        <f t="shared" si="19"/>
        <v/>
      </c>
      <c r="C184" s="406"/>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05" t="str">
        <f t="shared" si="19"/>
        <v/>
      </c>
      <c r="C185" s="406"/>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05" t="str">
        <f t="shared" si="19"/>
        <v/>
      </c>
      <c r="C186" s="406"/>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05" t="str">
        <f t="shared" si="19"/>
        <v/>
      </c>
      <c r="C187" s="406"/>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05" t="str">
        <f t="shared" si="19"/>
        <v/>
      </c>
      <c r="C188" s="406"/>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05" t="str">
        <f t="shared" si="19"/>
        <v/>
      </c>
      <c r="C189" s="406"/>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05" t="str">
        <f t="shared" si="19"/>
        <v/>
      </c>
      <c r="C190" s="406"/>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05" t="str">
        <f t="shared" si="19"/>
        <v/>
      </c>
      <c r="C191" s="406"/>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05" t="str">
        <f t="shared" si="19"/>
        <v/>
      </c>
      <c r="C192" s="406"/>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05" t="str">
        <f t="shared" si="19"/>
        <v/>
      </c>
      <c r="C193" s="406"/>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05" t="str">
        <f t="shared" si="19"/>
        <v/>
      </c>
      <c r="C194" s="406"/>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05" t="str">
        <f t="shared" si="19"/>
        <v/>
      </c>
      <c r="C195" s="406"/>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05" t="str">
        <f t="shared" si="19"/>
        <v/>
      </c>
      <c r="C196" s="406"/>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05" t="str">
        <f t="shared" si="19"/>
        <v/>
      </c>
      <c r="C197" s="406"/>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05" t="str">
        <f t="shared" si="19"/>
        <v/>
      </c>
      <c r="C198" s="406"/>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05" t="str">
        <f t="shared" si="19"/>
        <v/>
      </c>
      <c r="C199" s="406"/>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05" t="str">
        <f t="shared" si="19"/>
        <v/>
      </c>
      <c r="C200" s="406"/>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05" t="str">
        <f t="shared" ref="B201:B206" si="26">IF(AA201=1,"won",IF(AB201=1,"tied",IF(AC201=1,"lost","")))</f>
        <v/>
      </c>
      <c r="C201" s="406"/>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05" t="str">
        <f t="shared" si="26"/>
        <v/>
      </c>
      <c r="C202" s="406"/>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05" t="str">
        <f t="shared" si="26"/>
        <v/>
      </c>
      <c r="C203" s="406"/>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05" t="str">
        <f t="shared" si="26"/>
        <v/>
      </c>
      <c r="C204" s="406"/>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05" t="str">
        <f t="shared" si="26"/>
        <v/>
      </c>
      <c r="C205" s="406"/>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05" t="str">
        <f t="shared" si="26"/>
        <v/>
      </c>
      <c r="C206" s="406"/>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2" priority="1" stopIfTrue="1" operator="equal">
      <formula>"won"</formula>
    </cfRule>
    <cfRule type="cellIs" dxfId="1" priority="2" stopIfTrue="1" operator="equal">
      <formula>"lost"</formula>
    </cfRule>
    <cfRule type="cellIs" dxfId="0"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33"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33"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33"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33" t="s">
        <v>802</v>
      </c>
      <c r="C50" s="77"/>
    </row>
    <row r="51" spans="1:3" s="58" customFormat="1" x14ac:dyDescent="0.2">
      <c r="A51" s="77"/>
      <c r="B51" s="333"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33"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33" t="s">
        <v>811</v>
      </c>
      <c r="C61" s="77"/>
    </row>
    <row r="62" spans="1:3" s="58" customFormat="1" ht="12.75" customHeight="1" x14ac:dyDescent="0.2">
      <c r="A62" s="77"/>
      <c r="B62" s="333" t="s">
        <v>812</v>
      </c>
      <c r="C62" s="77"/>
    </row>
    <row r="63" spans="1:3" s="58" customFormat="1" ht="12.75" customHeight="1" x14ac:dyDescent="0.2">
      <c r="A63" s="77"/>
      <c r="B63" s="333" t="s">
        <v>813</v>
      </c>
      <c r="C63" s="77"/>
    </row>
    <row r="64" spans="1:3" s="58" customFormat="1" ht="12.75" customHeight="1" x14ac:dyDescent="0.2">
      <c r="A64" s="77"/>
      <c r="B64" s="333" t="s">
        <v>814</v>
      </c>
      <c r="C64" s="77"/>
    </row>
    <row r="65" spans="1:256" s="58" customFormat="1" ht="5.0999999999999996" customHeight="1" x14ac:dyDescent="0.2">
      <c r="A65" s="77"/>
      <c r="B65" s="123"/>
      <c r="C65" s="77"/>
    </row>
    <row r="66" spans="1:256" s="58" customFormat="1" ht="12.95" customHeight="1" x14ac:dyDescent="0.2">
      <c r="A66" s="77"/>
      <c r="B66" s="333"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33" t="s">
        <v>856</v>
      </c>
      <c r="C71" s="77"/>
    </row>
    <row r="72" spans="1:256" s="58" customFormat="1" ht="5.0999999999999996" customHeight="1" x14ac:dyDescent="0.2">
      <c r="A72" s="77"/>
      <c r="B72" s="123"/>
      <c r="C72" s="77"/>
    </row>
    <row r="73" spans="1:256" s="58" customFormat="1" ht="12.75" customHeight="1" x14ac:dyDescent="0.2">
      <c r="A73" s="77"/>
      <c r="B73" s="333" t="s">
        <v>857</v>
      </c>
      <c r="C73" s="77"/>
    </row>
    <row r="74" spans="1:256" s="58" customFormat="1" ht="12.75" customHeight="1" x14ac:dyDescent="0.2">
      <c r="A74" s="77"/>
      <c r="B74" s="333" t="s">
        <v>858</v>
      </c>
      <c r="C74" s="77"/>
    </row>
    <row r="75" spans="1:256" s="58" customFormat="1" ht="12.95" customHeight="1" x14ac:dyDescent="0.2">
      <c r="A75" s="77"/>
      <c r="B75" s="333"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33"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33"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33" t="s">
        <v>939</v>
      </c>
      <c r="C90" s="77"/>
    </row>
    <row r="91" spans="1:256" s="58" customFormat="1" ht="12.75" customHeight="1" x14ac:dyDescent="0.2">
      <c r="A91" s="77"/>
      <c r="B91" s="333" t="s">
        <v>942</v>
      </c>
      <c r="C91" s="77"/>
    </row>
    <row r="92" spans="1:256" s="58" customFormat="1" ht="12.75" customHeight="1" x14ac:dyDescent="0.2">
      <c r="A92" s="77"/>
      <c r="B92" s="333" t="s">
        <v>941</v>
      </c>
      <c r="C92" s="77"/>
    </row>
    <row r="93" spans="1:256" s="58" customFormat="1" ht="12.95" customHeight="1" x14ac:dyDescent="0.2">
      <c r="A93" s="77"/>
      <c r="B93" s="333"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33"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33" t="s">
        <v>899</v>
      </c>
      <c r="C96" s="77"/>
    </row>
    <row r="97" spans="1:256" s="58" customFormat="1" ht="5.0999999999999996" customHeight="1" x14ac:dyDescent="0.2">
      <c r="A97" s="77"/>
      <c r="B97" s="123"/>
      <c r="C97" s="77"/>
    </row>
    <row r="98" spans="1:256" s="58" customFormat="1" ht="12.75" customHeight="1" x14ac:dyDescent="0.2">
      <c r="A98" s="77"/>
      <c r="B98" s="333" t="s">
        <v>857</v>
      </c>
      <c r="C98" s="77"/>
    </row>
    <row r="99" spans="1:256" s="58" customFormat="1" ht="12.75" customHeight="1" x14ac:dyDescent="0.2">
      <c r="A99" s="77"/>
      <c r="B99" s="333" t="s">
        <v>900</v>
      </c>
      <c r="C99" s="77"/>
    </row>
    <row r="100" spans="1:256" s="58" customFormat="1" ht="12.95" customHeight="1" x14ac:dyDescent="0.2">
      <c r="A100" s="77"/>
      <c r="B100" s="333"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33"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33" t="s">
        <v>1005</v>
      </c>
      <c r="C110" s="77"/>
    </row>
    <row r="111" spans="1:256" s="58" customFormat="1" ht="12.75" customHeight="1" x14ac:dyDescent="0.2">
      <c r="A111" s="77"/>
      <c r="B111" s="333" t="s">
        <v>1006</v>
      </c>
      <c r="C111" s="77"/>
    </row>
    <row r="112" spans="1:256" s="58" customFormat="1" ht="12.75" customHeight="1" x14ac:dyDescent="0.2">
      <c r="A112" s="77"/>
      <c r="B112" s="333" t="s">
        <v>1007</v>
      </c>
      <c r="C112" s="77"/>
    </row>
    <row r="113" spans="1:256" s="58" customFormat="1" ht="38.25" customHeight="1" x14ac:dyDescent="0.2">
      <c r="A113" s="77"/>
      <c r="B113" s="333"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33"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33" t="s">
        <v>1011</v>
      </c>
      <c r="C116" s="77"/>
    </row>
    <row r="117" spans="1:256" s="58" customFormat="1" ht="12.75" customHeight="1" x14ac:dyDescent="0.2">
      <c r="A117" s="77"/>
      <c r="B117" s="333" t="s">
        <v>1013</v>
      </c>
      <c r="C117" s="77"/>
    </row>
    <row r="118" spans="1:256" s="58" customFormat="1" ht="12.95" customHeight="1" x14ac:dyDescent="0.2">
      <c r="A118" s="77"/>
      <c r="B118" s="333"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33"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33" t="s">
        <v>1041</v>
      </c>
      <c r="C125" s="77"/>
    </row>
    <row r="126" spans="1:256" s="58" customFormat="1" ht="12.75" customHeight="1" x14ac:dyDescent="0.2">
      <c r="A126" s="77"/>
      <c r="B126" s="333" t="s">
        <v>1038</v>
      </c>
      <c r="C126" s="77"/>
    </row>
    <row r="127" spans="1:256" s="58" customFormat="1" x14ac:dyDescent="0.2">
      <c r="A127" s="77"/>
      <c r="B127" s="333"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33" t="s">
        <v>1043</v>
      </c>
      <c r="C132" s="77"/>
    </row>
    <row r="133" spans="1:256" s="58" customFormat="1" ht="25.5" x14ac:dyDescent="0.2">
      <c r="A133" s="77"/>
      <c r="B133" s="333"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33" t="s">
        <v>1075</v>
      </c>
      <c r="C138" s="77"/>
    </row>
    <row r="139" spans="1:256" s="58" customFormat="1" x14ac:dyDescent="0.2">
      <c r="A139" s="77"/>
      <c r="B139" s="333" t="s">
        <v>1076</v>
      </c>
      <c r="C139" s="77"/>
    </row>
    <row r="140" spans="1:256" s="58" customFormat="1" x14ac:dyDescent="0.2">
      <c r="A140" s="77"/>
      <c r="B140" s="333"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33"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2020-01-16T15:16:10Z</dcterms:modified>
</cp:coreProperties>
</file>