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J3" i="4" s="1"/>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D13" i="4"/>
  <c r="AE13" i="4" s="1"/>
  <c r="AI12" i="4"/>
  <c r="AH12" i="4"/>
  <c r="AG12" i="4"/>
  <c r="AF12" i="4"/>
  <c r="AE12" i="4"/>
  <c r="AD12" i="4"/>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AS17" i="4"/>
  <c r="Z17" i="4"/>
  <c r="K17" i="4" s="1"/>
  <c r="I15" i="4"/>
  <c r="H15" i="4"/>
  <c r="K15" i="4"/>
  <c r="F15" i="4"/>
  <c r="G17" i="4"/>
  <c r="F17" i="4"/>
  <c r="AU18" i="4"/>
  <c r="BW12" i="4"/>
  <c r="J9" i="4"/>
  <c r="J17" i="4"/>
  <c r="H17" i="4"/>
  <c r="E15" i="4"/>
  <c r="AW17" i="4"/>
  <c r="I18" i="4"/>
  <c r="H18" i="4"/>
  <c r="AS18" i="4"/>
  <c r="BW8" i="4"/>
  <c r="J11" i="4"/>
  <c r="J15" i="4"/>
  <c r="AA17" i="4"/>
  <c r="AV17" i="4"/>
  <c r="AS16" i="4"/>
  <c r="Z18" i="4"/>
  <c r="K18" i="4" s="1"/>
  <c r="AA18" i="4"/>
  <c r="AT18" i="4"/>
  <c r="E17" i="4"/>
  <c r="I17" i="4"/>
  <c r="AU17" i="4"/>
  <c r="BW18" i="4"/>
  <c r="BV18" i="4" s="1"/>
  <c r="BU18" i="4" s="1"/>
  <c r="J12" i="4"/>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J2" i="2" l="1"/>
  <c r="H2" i="2"/>
  <c r="B28" i="2"/>
  <c r="B16" i="2"/>
  <c r="B14" i="2"/>
  <c r="B26" i="2"/>
  <c r="B13" i="2"/>
  <c r="B25" i="2"/>
  <c r="B12" i="2"/>
  <c r="B24" i="2"/>
  <c r="B22" i="2"/>
  <c r="B11" i="2"/>
  <c r="B10" i="2"/>
  <c r="C2" i="2"/>
  <c r="B21" i="2"/>
  <c r="B30" i="2"/>
  <c r="B8" i="2"/>
  <c r="B29" i="2"/>
  <c r="A2" i="2"/>
  <c r="B17" i="2"/>
  <c r="B2" i="2"/>
  <c r="B18" i="2"/>
  <c r="AF14" i="4"/>
  <c r="AG14" i="4" s="1"/>
  <c r="J14" i="4" s="1"/>
  <c r="AU14" i="4"/>
  <c r="Y44" i="4"/>
  <c r="AW14" i="4" s="1"/>
  <c r="AV12" i="4"/>
  <c r="AA12" i="4"/>
  <c r="AT12" i="4"/>
  <c r="AU12" i="4"/>
  <c r="Z12" i="4"/>
  <c r="K12" i="4" s="1"/>
  <c r="AW12" i="4"/>
  <c r="AE4" i="4"/>
  <c r="AF4" i="4" s="1"/>
  <c r="J13" i="4"/>
  <c r="J7" i="4"/>
  <c r="K14" i="4"/>
  <c r="F14" i="4"/>
  <c r="AS14" i="4"/>
  <c r="H14" i="4"/>
  <c r="E14" i="4"/>
  <c r="AT14" i="4"/>
  <c r="G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H7" i="4"/>
  <c r="AU7" i="4"/>
  <c r="E6" i="4"/>
  <c r="AW6" i="4"/>
  <c r="AV6" i="4"/>
  <c r="AS6" i="4"/>
  <c r="AT6" i="4"/>
  <c r="H6" i="4"/>
  <c r="F6" i="4"/>
  <c r="AA6" i="4"/>
  <c r="G6" i="4"/>
  <c r="AT5" i="4"/>
  <c r="V35" i="4"/>
  <c r="AA5" i="4" s="1"/>
  <c r="W35" i="4"/>
  <c r="Z5" i="4"/>
  <c r="K5" i="4" s="1"/>
  <c r="AS5" i="4"/>
  <c r="AV5" i="4"/>
  <c r="Y35" i="4"/>
  <c r="V34" i="4"/>
  <c r="W34" i="4"/>
  <c r="X34" i="4"/>
  <c r="AV4" i="4"/>
  <c r="AU4" i="4"/>
  <c r="Z4" i="4"/>
  <c r="K4" i="4" s="1"/>
  <c r="AS3" i="4"/>
  <c r="Z3" i="4"/>
  <c r="K3" i="4" s="1"/>
  <c r="V33" i="4"/>
  <c r="AA3" i="4" s="1"/>
  <c r="J6" i="4"/>
  <c r="J5" i="4"/>
  <c r="BV14" i="4"/>
  <c r="BY14" i="4" s="1"/>
  <c r="F16" i="4"/>
  <c r="BX17" i="4"/>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AW4" i="4"/>
  <c r="BW2" i="4"/>
  <c r="BV7" i="4"/>
  <c r="BV11" i="4"/>
  <c r="BY11" i="4" s="1"/>
  <c r="BX13" i="4"/>
  <c r="BX10" i="4"/>
  <c r="AA8" i="4"/>
  <c r="BW22" i="4"/>
  <c r="F18" i="4"/>
  <c r="BV10" i="4"/>
  <c r="AT8" i="4"/>
  <c r="B7" i="2"/>
  <c r="AS8" i="4"/>
  <c r="E18" i="4"/>
  <c r="AA14" i="4" l="1"/>
  <c r="AD2" i="2"/>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C3" i="2" l="1"/>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<sst xmlns="http://schemas.openxmlformats.org/spreadsheetml/2006/main" count="3445" uniqueCount="1129">
  <si>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</si>
  <si>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</si>
  <si>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</si>
  <si>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</si>
  <si>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</si>
  <si>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</si>
  <si>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</si>
  <si>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</si>
  <si>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</si>
  <si>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</si>
  <si>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</si>
  <si>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</si>
  <si>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</si>
  <si>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</si>
  <si>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</si>
  <si>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</si>
  <si>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</si>
  <si>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</si>
  <si>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</si>
  <si>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</si>
  <si>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</si>
  <si>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</si>
  <si>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</si>
  <si>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</si>
  <si>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</si>
  <si>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</si>
  <si>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</si>
  <si>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</si>
  <si>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</si>
  <si>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</si>
  <si>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</si>
  <si>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</si>
  <si>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</si>
  <si>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</si>
  <si>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</si>
  <si>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</si>
  <si>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</si>
  <si>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</si>
  <si>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</si>
  <si>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</si>
  <si>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</si>
  <si>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</si>
  <si>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</si>
  <si>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</si>
  <si>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</si>
  <si>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</si>
  <si>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</si>
  <si>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</si>
  <si>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</si>
  <si>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</si>
  <si>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</si>
  <si>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</si>
  <si>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</si>
  <si>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</si>
  <si>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</si>
  <si>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</si>
  <si>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</si>
  <si>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</si>
  <si>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</si>
  <si>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</si>
  <si>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</si>
  <si>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</si>
  <si>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</si>
  <si>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</si>
  <si>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</si>
  <si>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</si>
  <si>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</si>
  <si>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</si>
  <si>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</si>
  <si>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</si>
  <si>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</si>
  <si>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</si>
  <si>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</si>
  <si>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</si>
  <si>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</si>
  <si>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</si>
  <si>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</si>
  <si>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</si>
  <si>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</si>
  <si>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</si>
  <si>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</si>
  <si>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</si>
  <si>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</si>
  <si>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</si>
  <si>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</si>
  <si>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</si>
  <si>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</si>
  <si>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</si>
  <si>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</si>
  <si>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</si>
  <si>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</si>
  <si>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</si>
  <si>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</si>
  <si>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</si>
  <si>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</si>
  <si>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</si>
  <si>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</si>
  <si>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</si>
  <si>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</si>
  <si>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</si>
  <si>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</si>
  <si>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</si>
  <si>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</si>
  <si>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</si>
  <si>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</si>
  <si>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</si>
  <si>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</si>
  <si>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</si>
  <si>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</si>
  <si>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</si>
  <si>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</si>
  <si>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</si>
  <si>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</si>
  <si>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</si>
  <si>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</si>
  <si>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</si>
  <si>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</si>
  <si>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</si>
  <si>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</si>
  <si>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</si>
  <si>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</si>
  <si>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</si>
  <si>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</si>
  <si>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</si>
  <si>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</si>
  <si>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</si>
  <si>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</si>
  <si>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</si>
  <si>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</si>
  <si>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</si>
  <si>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</si>
  <si>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</si>
  <si>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</si>
  <si>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</si>
  <si>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</si>
  <si>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</si>
  <si>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</si>
  <si>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</si>
  <si>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</si>
  <si>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</si>
  <si>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</si>
  <si>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</si>
  <si>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</si>
  <si>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</si>
  <si>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</si>
  <si>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</si>
  <si>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</si>
  <si>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</si>
  <si>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</si>
  <si>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</si>
  <si>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</si>
  <si>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</si>
  <si>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</si>
  <si>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</si>
  <si>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</si>
  <si>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</si>
  <si>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</si>
  <si>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</si>
  <si>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</si>
  <si>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</si>
  <si>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</si>
  <si>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</si>
  <si>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</si>
  <si>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</si>
  <si>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</si>
  <si>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</si>
  <si>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</si>
  <si>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</si>
  <si>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</si>
  <si>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</si>
  <si>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</si>
  <si>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</si>
  <si>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</si>
  <si>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</si>
  <si>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</si>
  <si>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</si>
  <si>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</si>
  <si>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</si>
  <si>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</si>
  <si>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</si>
  <si>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</si>
  <si>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</si>
  <si>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</si>
  <si>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</si>
  <si>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</si>
  <si>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</si>
  <si>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</si>
  <si>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</si>
  <si>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</si>
  <si>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</si>
  <si>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</si>
  <si>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</si>
  <si>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</si>
  <si>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</si>
  <si>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</si>
  <si>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</si>
  <si>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</si>
  <si>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</si>
  <si>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</si>
  <si>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</si>
  <si>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</si>
  <si>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</si>
  <si>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</si>
  <si>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</si>
  <si>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</si>
  <si>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</si>
  <si>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</si>
  <si>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</si>
  <si>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</si>
  <si>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</si>
  <si>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</si>
  <si>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</si>
  <si>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</si>
  <si>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</si>
  <si>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</si>
  <si>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</si>
  <si>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</si>
  <si>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</si>
  <si>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</si>
  <si>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</si>
  <si>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</si>
  <si>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</si>
  <si>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</si>
  <si>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</si>
  <si>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</si>
  <si>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</si>
  <si>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</si>
  <si>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</si>
  <si>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</si>
  <si>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</si>
  <si>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</si>
  <si>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</si>
  <si>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</si>
  <si>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</si>
  <si>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</si>
  <si>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</si>
  <si>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</si>
  <si>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</si>
  <si>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</si>
  <si>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</si>
  <si>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</si>
  <si>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</si>
  <si>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</si>
  <si>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</si>
  <si>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</si>
  <si>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</si>
  <si>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</si>
  <si>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</si>
  <si>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</si>
  <si>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</si>
  <si>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</si>
  <si>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</si>
  <si>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</si>
  <si>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</si>
  <si>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</si>
  <si>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</si>
  <si>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</si>
  <si>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</si>
  <si>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</si>
  <si>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</si>
  <si>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</si>
  <si>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</si>
  <si>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</si>
  <si>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</si>
  <si>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</si>
  <si>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</si>
  <si>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</si>
  <si>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</si>
  <si>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</si>
  <si>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</si>
  <si>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</si>
  <si>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</si>
  <si>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</si>
  <si>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</si>
  <si>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</si>
  <si>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</si>
  <si>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</si>
  <si>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</si>
  <si>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</si>
  <si>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</si>
  <si>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</si>
  <si>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</si>
  <si>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</si>
  <si>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</si>
  <si>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</si>
  <si>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</si>
  <si>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</si>
  <si>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</si>
  <si>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</si>
  <si>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</si>
  <si>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</si>
  <si>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</si>
  <si>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</si>
  <si>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</si>
  <si>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</si>
  <si>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</si>
  <si>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</si>
  <si>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</si>
  <si>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</si>
  <si>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</si>
  <si>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</si>
  <si>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</si>
  <si>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</si>
  <si>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</si>
  <si>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</si>
  <si>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</si>
  <si>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</si>
  <si>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</si>
  <si>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</si>
  <si>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</si>
  <si>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</si>
  <si>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</si>
  <si>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</si>
  <si>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</si>
  <si>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</si>
  <si>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</si>
  <si>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</si>
  <si>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</si>
  <si>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</si>
  <si>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</si>
  <si>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</si>
  <si>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</si>
  <si>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</si>
  <si>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</si>
  <si>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</si>
  <si>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</si>
  <si>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</si>
  <si>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</si>
  <si>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</si>
  <si>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</si>
  <si>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</si>
  <si>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</si>
  <si>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</si>
  <si>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</si>
  <si>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</si>
  <si>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</si>
  <si>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</si>
  <si>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</si>
  <si>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</si>
  <si>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</si>
  <si>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</si>
  <si>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</si>
  <si>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</si>
  <si>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</si>
  <si>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</si>
  <si>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</si>
  <si>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</si>
  <si>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</si>
  <si>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</si>
  <si>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</si>
  <si>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</si>
  <si>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</si>
  <si>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</si>
  <si>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</si>
  <si>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</si>
  <si>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</si>
  <si>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</si>
  <si>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</si>
  <si>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</si>
  <si>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</si>
  <si>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</si>
  <si>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</si>
  <si>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</si>
  <si>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</si>
  <si>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</si>
  <si>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</si>
  <si>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</si>
  <si>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</si>
  <si>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</si>
  <si>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</si>
  <si>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</si>
  <si>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</si>
  <si>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</si>
  <si>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</si>
  <si>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</si>
  <si>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</si>
  <si>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</si>
  <si>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</si>
  <si>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</si>
  <si>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</si>
  <si>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</si>
  <si>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</si>
  <si>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</si>
  <si>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</si>
  <si>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</si>
  <si>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</si>
  <si>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</si>
  <si>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</si>
  <si>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</si>
  <si>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</si>
  <si>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</si>
  <si>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</si>
  <si>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</si>
  <si>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</si>
  <si>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</si>
  <si>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</si>
  <si>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</si>
  <si>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</si>
  <si>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</si>
  <si>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</si>
  <si>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</si>
  <si>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</si>
  <si>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</si>
  <si>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</si>
  <si>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</si>
  <si>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</si>
  <si>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</si>
  <si>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</si>
  <si>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</si>
  <si>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</si>
  <si>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</si>
  <si>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</si>
  <si>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</si>
  <si>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</si>
  <si>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</si>
  <si>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</si>
  <si>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</si>
  <si>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</si>
  <si>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</si>
  <si>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</si>
  <si>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</si>
  <si>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</si>
  <si>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</si>
  <si>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</si>
  <si>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</si>
  <si>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</si>
  <si>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</si>
  <si>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</si>
  <si>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</si>
  <si>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</si>
  <si>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</si>
  <si>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</si>
  <si>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</si>
  <si>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</si>
  <si>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</si>
  <si>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</si>
  <si>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</si>
  <si>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</si>
  <si>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</si>
  <si>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</si>
  <si>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</si>
  <si>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</si>
  <si>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</si>
  <si>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</si>
  <si>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</si>
  <si>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</si>
  <si>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</si>
  <si>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</si>
  <si>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</si>
  <si>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</si>
  <si>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</si>
  <si>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</si>
  <si>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</si>
  <si>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</si>
  <si>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</si>
  <si>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</si>
  <si>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</si>
  <si>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</si>
  <si>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</si>
  <si>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</si>
  <si>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</si>
  <si>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</si>
  <si>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</si>
  <si>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</si>
  <si>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</si>
  <si>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</si>
  <si>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</si>
  <si>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</si>
  <si>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</si>
  <si>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</si>
  <si>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</si>
  <si>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</si>
  <si>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</si>
  <si>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</si>
  <si>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</si>
  <si>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</si>
  <si>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</si>
  <si>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</si>
  <si>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</si>
  <si>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</si>
  <si>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</si>
  <si>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</si>
  <si>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</si>
  <si>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</si>
  <si>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</si>
  <si>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</si>
  <si>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</si>
  <si>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</si>
  <si>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</si>
  <si>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</si>
  <si>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</si>
  <si>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</si>
  <si>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</si>
  <si>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</si>
  <si>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</si>
  <si>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</si>
  <si>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</si>
  <si>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</si>
  <si>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</si>
  <si>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</si>
  <si>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</si>
  <si>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</si>
  <si>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</si>
  <si>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</si>
  <si>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</si>
  <si>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</si>
  <si>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</si>
  <si>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</si>
  <si>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</si>
  <si>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</si>
  <si>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</si>
  <si>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</si>
  <si>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</si>
  <si>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</si>
  <si>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</si>
  <si>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</si>
  <si>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</si>
  <si>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</si>
  <si>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</si>
  <si>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</si>
  <si>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</si>
  <si>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</si>
  <si>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</si>
  <si>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</si>
  <si>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</si>
  <si>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</si>
  <si>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</si>
  <si>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</si>
  <si>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</si>
  <si>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</si>
  <si>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</si>
  <si>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</si>
  <si>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</si>
  <si>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</si>
  <si>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</si>
  <si>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</si>
  <si>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</si>
  <si>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</si>
  <si>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</si>
  <si>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</si>
  <si>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</si>
  <si>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</si>
  <si>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</si>
  <si>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</si>
  <si>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</si>
  <si>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</si>
  <si>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</si>
  <si>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</si>
  <si>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</si>
  <si>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</si>
  <si>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</si>
  <si>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</si>
  <si>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</si>
  <si>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</si>
  <si>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</si>
  <si>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</si>
  <si>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</si>
  <si>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</si>
  <si>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</si>
  <si>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</si>
  <si>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</si>
  <si>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</si>
  <si>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</si>
  <si>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</si>
  <si>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</si>
  <si>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</si>
  <si>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</si>
  <si>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</si>
  <si>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</si>
  <si>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</si>
  <si>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</si>
  <si>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</si>
  <si>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</si>
  <si>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</si>
  <si>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</si>
  <si>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</si>
  <si>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</si>
  <si>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</si>
  <si>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</si>
  <si>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</si>
  <si>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</si>
  <si>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</si>
  <si>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</si>
  <si>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</si>
  <si>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</si>
  <si>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</si>
  <si>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</si>
  <si>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</si>
  <si>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</si>
  <si>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</si>
  <si>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</si>
  <si>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</si>
  <si>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</si>
  <si>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</si>
  <si>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</si>
  <si>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</si>
  <si>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</si>
  <si>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</si>
  <si>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</si>
  <si>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</si>
  <si>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</si>
  <si>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</si>
  <si>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</si>
  <si>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</si>
  <si>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</si>
  <si>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</si>
  <si>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</si>
  <si>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</si>
  <si>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</si>
  <si>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</si>
  <si>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</si>
  <si>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</si>
  <si>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</si>
  <si>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</si>
  <si>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</si>
  <si>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</si>
  <si>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</si>
  <si>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</si>
  <si>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</si>
  <si>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</si>
  <si>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</si>
  <si>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</si>
  <si>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</si>
  <si>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</si>
  <si>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</si>
  <si>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</si>
  <si>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</si>
  <si>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</si>
  <si>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</si>
  <si>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</si>
  <si>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</si>
  <si>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</si>
  <si>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</si>
  <si>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</si>
  <si>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</si>
  <si>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</si>
  <si>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</si>
  <si>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</si>
  <si>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</si>
  <si>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</si>
  <si>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</si>
  <si>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</si>
  <si>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</si>
  <si>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</si>
  <si>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</si>
  <si>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</si>
  <si>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</si>
  <si>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</si>
  <si>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</si>
  <si>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</si>
  <si>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</si>
  <si>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</si>
  <si>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</si>
  <si>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</si>
  <si>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</si>
  <si>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</si>
  <si>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</si>
  <si>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</si>
  <si>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</si>
  <si>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</si>
  <si>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</si>
  <si>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</si>
  <si>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</si>
  <si>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</si>
  <si>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</si>
  <si>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</si>
  <si>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</si>
  <si>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</si>
  <si>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</si>
  <si>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</si>
  <si>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</si>
  <si>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</si>
  <si>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</si>
  <si>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</si>
  <si>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</si>
  <si>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</si>
  <si>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</si>
  <si>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</si>
  <si>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</si>
  <si>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</si>
  <si>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</si>
  <si>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</si>
  <si>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</si>
  <si>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</si>
  <si>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</si>
  <si>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</si>
  <si>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</si>
  <si>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</si>
  <si>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</si>
  <si>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</si>
  <si>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</si>
  <si>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</si>
  <si>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</si>
  <si>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</si>
  <si>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</si>
  <si>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</si>
  <si>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</si>
  <si>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</si>
  <si>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</si>
  <si>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</si>
  <si>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</si>
  <si>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</si>
  <si>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</si>
  <si>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</si>
  <si>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</si>
  <si>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</si>
  <si>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</si>
  <si>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</si>
  <si>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</si>
  <si>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</si>
  <si>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</si>
  <si>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</si>
  <si>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</si>
  <si>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</si>
  <si>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</si>
  <si>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</si>
  <si>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</si>
  <si>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</si>
  <si>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</si>
  <si>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</si>
  <si>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</si>
  <si>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</si>
  <si>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</si>
  <si>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</si>
  <si>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</si>
  <si>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</si>
  <si>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</si>
  <si>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</si>
  <si>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</si>
  <si>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</si>
  <si>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</si>
  <si>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</si>
  <si>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</si>
  <si>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</si>
  <si>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</si>
  <si>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</si>
  <si>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</si>
  <si>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</si>
  <si>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</si>
  <si>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</si>
  <si>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</si>
  <si>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</si>
  <si>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</si>
  <si>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</si>
  <si>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</si>
  <si>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</si>
  <si>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</si>
  <si>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</si>
  <si>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</si>
  <si>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</si>
  <si>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</si>
  <si>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</si>
  <si>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</si>
  <si>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</si>
  <si>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</si>
  <si>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</si>
  <si>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</si>
  <si>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</si>
  <si>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</si>
  <si>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</si>
  <si>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</si>
  <si>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</si>
  <si>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</si>
  <si>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</si>
  <si>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</si>
  <si>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</si>
  <si>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</si>
  <si>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</si>
  <si>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</si>
  <si>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</si>
  <si>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</si>
  <si>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</si>
  <si>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</si>
  <si>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</si>
  <si>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</si>
  <si>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</si>
  <si>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</si>
  <si>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</si>
  <si>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</si>
  <si>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</si>
  <si>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</si>
  <si>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</si>
  <si>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</si>
  <si>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</si>
  <si>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</si>
  <si>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</si>
  <si>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</si>
  <si>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</si>
  <si>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</si>
  <si>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</si>
  <si>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</si>
  <si>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</si>
  <si>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</si>
  <si>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</si>
  <si>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</si>
  <si>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</si>
  <si>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</si>
  <si>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</si>
  <si>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</si>
  <si>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</si>
  <si>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</si>
  <si>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</si>
  <si>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</si>
  <si>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</si>
  <si>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</si>
  <si>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</si>
  <si>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</si>
  <si>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</si>
  <si>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</si>
  <si>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</si>
  <si>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</si>
  <si>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</si>
  <si>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</si>
  <si>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</si>
  <si>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</si>
  <si>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</si>
  <si>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</si>
  <si>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</si>
  <si>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</si>
  <si>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</si>
  <si>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</si>
  <si>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</si>
  <si>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</si>
  <si>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</si>
  <si>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</si>
  <si>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</si>
  <si>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</si>
  <si>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</si>
  <si>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</si>
  <si>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</si>
  <si>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</si>
  <si>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</si>
  <si>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</si>
  <si>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</si>
  <si>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</si>
  <si>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</si>
  <si>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</si>
  <si>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</si>
  <si>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</si>
  <si>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</si>
  <si>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</si>
  <si>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</si>
  <si>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</si>
  <si>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</si>
  <si>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</si>
  <si>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</si>
  <si>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</si>
  <si>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</si>
  <si>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</si>
  <si>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</si>
  <si>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</si>
  <si>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</si>
  <si>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</si>
  <si>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</si>
  <si>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</si>
  <si>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</si>
  <si>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</si>
  <si>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</si>
  <si>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</si>
  <si>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</si>
  <si>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</si>
  <si>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</si>
  <si>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</si>
  <si>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</si>
  <si>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</si>
  <si>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</si>
  <si>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</si>
  <si>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</si>
  <si>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</si>
  <si>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</si>
  <si>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</si>
  <si>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</si>
  <si>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</si>
  <si>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</si>
  <si>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</si>
  <si>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</si>
  <si>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</si>
  <si>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</si>
  <si>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</si>
  <si>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</si>
  <si>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</si>
  <si>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</si>
  <si>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</si>
  <si>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</si>
  <si>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</si>
  <si>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</si>
  <si>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</si>
  <si>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</si>
  <si>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</si>
  <si>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</si>
  <si>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</si>
  <si>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</si>
  <si>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</si>
  <si>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</si>
  <si>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</si>
  <si>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</si>
  <si>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</si>
  <si>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</si>
  <si>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</si>
  <si>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</si>
  <si>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</si>
  <si>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</si>
  <si>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</si>
  <si>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</si>
  <si>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</si>
  <si>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</si>
  <si>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</si>
  <si>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</si>
  <si>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</si>
  <si>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</si>
  <si>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</si>
  <si>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</si>
  <si>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</si>
  <si>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</si>
  <si>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</si>
  <si>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</si>
  <si>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</si>
  <si>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</si>
  <si>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</si>
  <si>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</si>
  <si>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</si>
  <si>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</si>
  <si>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</si>
  <si>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</si>
  <si>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</si>
  <si>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</si>
  <si>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</si>
  <si>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</si>
  <si>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</si>
  <si>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</si>
  <si>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</si>
  <si>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</si>
  <si>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</si>
  <si>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</si>
  <si>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</si>
  <si>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</si>
  <si>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</si>
  <si>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</si>
  <si>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</si>
  <si>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</si>
  <si>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</si>
  <si>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</si>
  <si>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</si>
  <si>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</si>
  <si>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</si>
  <si>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</si>
  <si>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</si>
  <si>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</si>
  <si>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</si>
  <si>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</si>
  <si>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</si>
  <si>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</si>
  <si>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</si>
  <si>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</si>
  <si>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</si>
  <si>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</si>
  <si>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</si>
  <si>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</si>
  <si>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</si>
  <si>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</si>
  <si>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</si>
  <si>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</si>
  <si>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</si>
  <si>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</si>
  <si>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</si>
  <si>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</si>
  <si>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</si>
  <si>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</si>
  <si>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</si>
  <si>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</si>
  <si>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</si>
  <si>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</si>
  <si>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</si>
  <si>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</si>
  <si>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</si>
  <si>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</si>
  <si>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</si>
  <si>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</si>
  <si>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</si>
  <si>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</si>
  <si>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</si>
  <si>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</si>
  <si>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</si>
  <si>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</si>
  <si>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</si>
  <si>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</si>
  <si>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</si>
  <si>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</si>
  <si>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</si>
  <si>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</si>
  <si>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</si>
  <si>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</si>
  <si>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</si>
  <si>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</si>
  <si>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</si>
  <si>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</si>
  <si>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</si>
  <si>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</si>
  <si>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</si>
  <si>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</si>
  <si>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</si>
  <si>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</si>
  <si>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</si>
  <si>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</si>
  <si>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</si>
  <si>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</si>
  <si>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</si>
  <si>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</si>
  <si>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</si>
  <si>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</si>
  <si>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</si>
  <si>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</si>
  <si>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</si>
  <si>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</si>
  <si>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</si>
  <si>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</si>
  <si>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</si>
  <si>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</si>
  <si>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</si>
  <si>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</si>
  <si>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</si>
  <si>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</si>
  <si>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</si>
  <si>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</si>
  <si>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</si>
  <si>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</si>
  <si>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</si>
  <si>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</si>
  <si>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</si>
  <si>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</si>
  <si>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</si>
  <si>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</si>
  <si>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</si>
  <si>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</si>
  <si>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</si>
  <si>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</si>
  <si>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</si>
  <si>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</si>
  <si>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</si>
  <si>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</si>
  <si>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</si>
  <si>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</si>
  <si>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</si>
  <si>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</si>
  <si>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</si>
  <si>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</si>
  <si>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</si>
  <si>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</si>
  <si>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</si>
  <si>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</si>
  <si>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</si>
  <si>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</si>
  <si>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</si>
  <si>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</si>
  <si>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</si>
  <si>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</si>
  <si>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</si>
  <si>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</si>
  <si>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</si>
  <si>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</si>
  <si>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</si>
  <si>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</si>
  <si>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</si>
  <si>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</si>
  <si>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</si>
  <si>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</si>
  <si>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</si>
  <si>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</si>
  <si>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</si>
  <si>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</si>
  <si>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</si>
  <si>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</si>
  <si>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</si>
  <si>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</si>
  <si>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</si>
  <si>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</si>
  <si>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</si>
  <si>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</si>
  <si>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</si>
  <si>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</si>
  <si>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</si>
  <si>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</si>
  <si>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</si>
  <si>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</si>
  <si>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Selenn</t>
  </si>
  <si>
    <t>Roberta Gemmal</t>
  </si>
  <si>
    <t>Christy Canyon</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</si>
  <si>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</si>
  <si>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</si>
  <si>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</si>
  <si>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</si>
  <si>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</si>
  <si>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</si>
  <si>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</si>
  <si>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</si>
  <si>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</si>
  <si>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</si>
  <si>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</si>
  <si>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</si>
  <si>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</si>
  <si>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</si>
  <si>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</si>
  <si>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</si>
  <si>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</si>
  <si>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</si>
  <si>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</si>
  <si>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</si>
  <si>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</si>
  <si>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</si>
  <si>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</si>
  <si>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</si>
  <si>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</si>
  <si>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</si>
  <si>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</si>
  <si>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</si>
  <si>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</si>
  <si>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</si>
  <si>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</si>
  <si>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</si>
  <si>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</si>
  <si>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</si>
  <si>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</si>
  <si>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</si>
  <si>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</si>
  <si>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</si>
  <si>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</si>
  <si>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</si>
  <si>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</si>
  <si>
    <t>Tracy Lordz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</si>
</sst>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4">
    <dxf>
      <font>
        <condense val="0"/>
        <extend val="0"/>
        <color indexed="9"/>
      </font>
    </dxf>
    <dxf>
      <font>
        <condense val="0"/>
        <extend val="0"/>
        <color indexed="9"/>
      </font>
    </dxf>
    <dxf>
      <font>
        <condense val="0"/>
        <extend val="0"/>
        <color indexed="9"/>
      </font>
    </dxf>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6"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1" val="23"/>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6"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8"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26" val="15"/>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6" t="s">
        <v>638</v>
      </c>
      <c r="Q2" s="387"/>
      <c r="R2" s="387"/>
      <c r="S2" s="388"/>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4</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1088</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
      </c>
      <c r="K3" s="279" t="str">
        <f>IF(Z3="Star","n/a",IF(Z3&gt;=176,"6",IF(Z3&gt;=76,"5",IF(Z3&gt;=51,"4",IF(Z3&gt;=31,"3",IF(Z3&gt;=16,"2",IF(Z3&gt;=6,"1","")))))))</f>
        <v/>
      </c>
      <c r="L3" s="361"/>
      <c r="M3" s="362"/>
      <c r="N3" s="302"/>
      <c r="O3" s="302"/>
      <c r="P3" s="293"/>
      <c r="Q3" s="294"/>
      <c r="R3" s="295"/>
      <c r="S3" s="296"/>
      <c r="T3" s="367"/>
      <c r="U3" s="368"/>
      <c r="V3" s="367"/>
      <c r="W3" s="368"/>
      <c r="X3" s="369"/>
      <c r="Y3" s="370"/>
      <c r="Z3" s="186">
        <f t="shared" ref="Z3:Z18" si="7">IF(LEFT(D3,1)="*","Star",T3*2+U3*1+V3*3+W3*2+Y3*5+AC3)</f>
        <v>0</v>
      </c>
      <c r="AA3" s="114">
        <f t="shared" ref="AA3:AA18" si="8">IF(D3&lt;&gt;"",(AB3+V33+W33+X33+Y33+Z33+AA33)*1000+VLOOKUP(D3,AZ:BF,7,FALSE),0)</f>
        <v>100000</v>
      </c>
      <c r="AB3" s="291"/>
      <c r="AC3" s="306"/>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1</v>
      </c>
      <c r="AM3" s="250">
        <v>1</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100000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1089</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
      </c>
      <c r="K4" s="279" t="str">
        <f>IF(Z4="Star","n/a",IF(Z4&gt;=176,"6",IF(Z4&gt;=76,"5",IF(Z4&gt;=51,"4",IF(Z4&gt;=31,"3",IF(Z4&gt;=16,"2",IF(Z4&gt;=6,"1","")))))))</f>
        <v/>
      </c>
      <c r="L4" s="361"/>
      <c r="M4" s="362"/>
      <c r="N4" s="303"/>
      <c r="O4" s="303"/>
      <c r="P4" s="297"/>
      <c r="Q4" s="298"/>
      <c r="R4" s="299"/>
      <c r="S4" s="300"/>
      <c r="T4" s="371"/>
      <c r="U4" s="372"/>
      <c r="V4" s="371"/>
      <c r="W4" s="372"/>
      <c r="X4" s="373"/>
      <c r="Y4" s="374"/>
      <c r="Z4" s="186">
        <f t="shared" si="7"/>
        <v>0</v>
      </c>
      <c r="AA4" s="114">
        <f t="shared" si="8"/>
        <v>100000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5</v>
      </c>
      <c r="AS4" s="30">
        <f t="shared" si="15"/>
        <v>7</v>
      </c>
      <c r="AT4" s="30">
        <f t="shared" si="16"/>
        <v>3</v>
      </c>
      <c r="AU4" s="30">
        <f t="shared" si="17"/>
        <v>4</v>
      </c>
      <c r="AV4" s="30">
        <f t="shared" si="18"/>
        <v>8</v>
      </c>
      <c r="AW4" s="191">
        <f t="shared" si="19"/>
        <v>100000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5</v>
      </c>
      <c r="W5" s="372">
        <v>6</v>
      </c>
      <c r="X5" s="373"/>
      <c r="Y5" s="374">
        <v>5</v>
      </c>
      <c r="Z5" s="186">
        <f t="shared" si="7"/>
        <v>52</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v>
      </c>
      <c r="K6" s="279" t="str">
        <f t="shared" si="25"/>
        <v>4</v>
      </c>
      <c r="L6" s="361">
        <v>3</v>
      </c>
      <c r="M6" s="362"/>
      <c r="N6" s="303"/>
      <c r="O6" s="303"/>
      <c r="P6" s="297"/>
      <c r="Q6" s="298"/>
      <c r="R6" s="299"/>
      <c r="S6" s="300"/>
      <c r="T6" s="371"/>
      <c r="U6" s="372"/>
      <c r="V6" s="371">
        <v>10</v>
      </c>
      <c r="W6" s="372">
        <v>1</v>
      </c>
      <c r="X6" s="373"/>
      <c r="Y6" s="374">
        <v>4</v>
      </c>
      <c r="Z6" s="186">
        <f t="shared" si="7"/>
        <v>52</v>
      </c>
      <c r="AA6" s="114">
        <f t="shared" si="8"/>
        <v>230000</v>
      </c>
      <c r="AB6" s="291"/>
      <c r="AC6" s="292"/>
      <c r="AD6" s="253" t="str">
        <f t="shared" si="9"/>
        <v xml:space="preserve"> +MA </v>
      </c>
      <c r="AE6" s="253" t="str">
        <f t="shared" si="10"/>
        <v xml:space="preserve">,  +ST </v>
      </c>
      <c r="AF6" s="253" t="str">
        <f t="shared" si="11"/>
        <v>, Dodge</v>
      </c>
      <c r="AG6" s="253" t="str">
        <f t="shared" si="12"/>
        <v>, Mighty Blow</v>
      </c>
      <c r="AH6" s="253" t="str">
        <f t="shared" si="13"/>
        <v/>
      </c>
      <c r="AI6" s="253" t="str">
        <f t="shared" si="14"/>
        <v/>
      </c>
      <c r="AJ6" s="307"/>
      <c r="AK6" s="205"/>
      <c r="AL6" s="250">
        <v>2</v>
      </c>
      <c r="AM6" s="250">
        <v>5</v>
      </c>
      <c r="AN6" s="250">
        <v>23</v>
      </c>
      <c r="AO6" s="250">
        <v>41</v>
      </c>
      <c r="AP6" s="250">
        <v>1</v>
      </c>
      <c r="AQ6" s="250">
        <v>1</v>
      </c>
      <c r="AR6" s="35">
        <v>5</v>
      </c>
      <c r="AS6" s="30">
        <f t="shared" si="15"/>
        <v>7</v>
      </c>
      <c r="AT6" s="30">
        <f t="shared" si="16"/>
        <v>3</v>
      </c>
      <c r="AU6" s="30">
        <f t="shared" si="17"/>
        <v>4</v>
      </c>
      <c r="AV6" s="30">
        <f t="shared" si="18"/>
        <v>8</v>
      </c>
      <c r="AW6" s="191">
        <f t="shared" si="19"/>
        <v>230000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32</v>
      </c>
      <c r="V7" s="371">
        <v>2</v>
      </c>
      <c r="W7" s="372"/>
      <c r="X7" s="373"/>
      <c r="Y7" s="374">
        <v>3</v>
      </c>
      <c r="Z7" s="186">
        <f t="shared" si="7"/>
        <v>53</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1087</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1084</v>
      </c>
      <c r="D8" s="281" t="str">
        <f t="shared" si="1"/>
        <v>Dark Elf Lineman</v>
      </c>
      <c r="E8" s="8">
        <f t="shared" si="2"/>
        <v>6</v>
      </c>
      <c r="F8" s="9">
        <f t="shared" si="3"/>
        <v>3</v>
      </c>
      <c r="G8" s="10">
        <f t="shared" si="4"/>
        <v>4</v>
      </c>
      <c r="H8" s="11">
        <f t="shared" si="5"/>
        <v>8</v>
      </c>
      <c r="I8" s="185">
        <f t="shared" si="6"/>
        <v>0</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70000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2</v>
      </c>
      <c r="AS8" s="30">
        <f t="shared" si="15"/>
        <v>6</v>
      </c>
      <c r="AT8" s="30">
        <f t="shared" si="16"/>
        <v>3</v>
      </c>
      <c r="AU8" s="30">
        <f t="shared" si="17"/>
        <v>4</v>
      </c>
      <c r="AV8" s="30">
        <f t="shared" si="18"/>
        <v>8</v>
      </c>
      <c r="AW8" s="191">
        <f t="shared" si="19"/>
        <v>70000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1085</v>
      </c>
      <c r="D9" s="281" t="str">
        <f t="shared" si="1"/>
        <v>Dark Elf Lineman</v>
      </c>
      <c r="E9" s="8">
        <f t="shared" si="2"/>
        <v>6</v>
      </c>
      <c r="F9" s="9">
        <f t="shared" si="3"/>
        <v>3</v>
      </c>
      <c r="G9" s="10">
        <f t="shared" si="4"/>
        <v>4</v>
      </c>
      <c r="H9" s="11">
        <f t="shared" si="5"/>
        <v>8</v>
      </c>
      <c r="I9" s="185">
        <f t="shared" si="6"/>
        <v>0</v>
      </c>
      <c r="J9" s="249" t="str">
        <f t="shared" si="22"/>
        <v/>
      </c>
      <c r="K9" s="279" t="str">
        <f t="shared" si="25"/>
        <v/>
      </c>
      <c r="L9" s="361">
        <v>2</v>
      </c>
      <c r="M9" s="362"/>
      <c r="N9" s="303"/>
      <c r="O9" s="303"/>
      <c r="P9" s="297"/>
      <c r="Q9" s="298"/>
      <c r="R9" s="299"/>
      <c r="S9" s="300"/>
      <c r="T9" s="371"/>
      <c r="U9" s="372"/>
      <c r="V9" s="371"/>
      <c r="W9" s="372"/>
      <c r="X9" s="373"/>
      <c r="Y9" s="374"/>
      <c r="Z9" s="186">
        <f t="shared" si="7"/>
        <v>0</v>
      </c>
      <c r="AA9" s="114">
        <f t="shared" si="8"/>
        <v>70000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4</v>
      </c>
      <c r="AV9" s="30">
        <f t="shared" si="18"/>
        <v>8</v>
      </c>
      <c r="AW9" s="191">
        <f t="shared" si="19"/>
        <v>70000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1086</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1090</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70000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1091</v>
      </c>
      <c r="D12" s="281" t="str">
        <f t="shared" si="1"/>
        <v>Witch Elf</v>
      </c>
      <c r="E12" s="8">
        <f t="shared" si="2"/>
        <v>7</v>
      </c>
      <c r="F12" s="9">
        <f t="shared" si="3"/>
        <v>3</v>
      </c>
      <c r="G12" s="10">
        <f t="shared" si="4"/>
        <v>4</v>
      </c>
      <c r="H12" s="11">
        <f t="shared" si="5"/>
        <v>7</v>
      </c>
      <c r="I12" s="185" t="str">
        <f t="shared" si="6"/>
        <v>Dodge,  Frenzy,  Jump Up</v>
      </c>
      <c r="J12" s="249" t="str">
        <f t="shared" si="22"/>
        <v/>
      </c>
      <c r="K12" s="279" t="str">
        <f t="shared" si="25"/>
        <v/>
      </c>
      <c r="L12" s="361"/>
      <c r="M12" s="362"/>
      <c r="N12" s="303"/>
      <c r="O12" s="303"/>
      <c r="P12" s="297"/>
      <c r="Q12" s="298"/>
      <c r="R12" s="299"/>
      <c r="S12" s="300"/>
      <c r="T12" s="371"/>
      <c r="U12" s="372"/>
      <c r="V12" s="371"/>
      <c r="W12" s="372"/>
      <c r="X12" s="373"/>
      <c r="Y12" s="374"/>
      <c r="Z12" s="186">
        <f t="shared" si="7"/>
        <v>0</v>
      </c>
      <c r="AA12" s="114">
        <f t="shared" si="8"/>
        <v>110000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6</v>
      </c>
      <c r="AS12" s="30">
        <f t="shared" si="15"/>
        <v>7</v>
      </c>
      <c r="AT12" s="30">
        <f t="shared" si="16"/>
        <v>3</v>
      </c>
      <c r="AU12" s="30">
        <f t="shared" si="17"/>
        <v>4</v>
      </c>
      <c r="AV12" s="30">
        <f t="shared" si="18"/>
        <v>7</v>
      </c>
      <c r="AW12" s="191">
        <f t="shared" si="19"/>
        <v>110000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1128</v>
      </c>
      <c r="D14" s="281" t="str">
        <f t="shared" si="1"/>
        <v>Witch Elf</v>
      </c>
      <c r="E14" s="8">
        <f t="shared" si="2"/>
        <v>7</v>
      </c>
      <c r="F14" s="9">
        <f t="shared" si="3"/>
        <v>3</v>
      </c>
      <c r="G14" s="10">
        <f t="shared" si="4"/>
        <v>4</v>
      </c>
      <c r="H14" s="11">
        <f t="shared" si="5"/>
        <v>7</v>
      </c>
      <c r="I14" s="185" t="str">
        <f t="shared" si="6"/>
        <v>Dodge,  Frenzy,  Jump Up</v>
      </c>
      <c r="J14" s="249" t="str">
        <f t="shared" si="22"/>
        <v>Mighty Blow, Block, Tackle, Side Step</v>
      </c>
      <c r="K14" s="279" t="str">
        <f t="shared" si="25"/>
        <v>4</v>
      </c>
      <c r="L14" s="361"/>
      <c r="M14" s="362"/>
      <c r="N14" s="303"/>
      <c r="O14" s="303"/>
      <c r="P14" s="297"/>
      <c r="Q14" s="298"/>
      <c r="R14" s="299"/>
      <c r="S14" s="300"/>
      <c r="T14" s="371"/>
      <c r="U14" s="372">
        <v>1</v>
      </c>
      <c r="V14" s="371">
        <v>8</v>
      </c>
      <c r="W14" s="372">
        <v>7</v>
      </c>
      <c r="X14" s="373"/>
      <c r="Y14" s="374">
        <v>5</v>
      </c>
      <c r="Z14" s="186">
        <f t="shared" si="7"/>
        <v>64</v>
      </c>
      <c r="AA14" s="114">
        <f t="shared" si="8"/>
        <v>200000</v>
      </c>
      <c r="AB14" s="291"/>
      <c r="AC14" s="292"/>
      <c r="AD14" s="253" t="str">
        <f t="shared" si="9"/>
        <v>Mighty Blow</v>
      </c>
      <c r="AE14" s="253" t="str">
        <f t="shared" si="10"/>
        <v>, Block</v>
      </c>
      <c r="AF14" s="253" t="str">
        <f t="shared" si="11"/>
        <v>, Tackle</v>
      </c>
      <c r="AG14" s="253" t="str">
        <f t="shared" si="12"/>
        <v>, Side Step</v>
      </c>
      <c r="AH14" s="253" t="str">
        <f t="shared" si="13"/>
        <v/>
      </c>
      <c r="AI14" s="253" t="str">
        <f t="shared" si="14"/>
        <v/>
      </c>
      <c r="AJ14" s="307"/>
      <c r="AK14" s="205"/>
      <c r="AL14" s="250">
        <v>41</v>
      </c>
      <c r="AM14" s="250">
        <v>6</v>
      </c>
      <c r="AN14" s="250">
        <v>18</v>
      </c>
      <c r="AO14" s="250">
        <v>26</v>
      </c>
      <c r="AP14" s="250">
        <v>1</v>
      </c>
      <c r="AQ14" s="250">
        <v>1</v>
      </c>
      <c r="AR14" s="35">
        <v>6</v>
      </c>
      <c r="AS14" s="30">
        <f t="shared" si="15"/>
        <v>7</v>
      </c>
      <c r="AT14" s="30">
        <f t="shared" si="16"/>
        <v>3</v>
      </c>
      <c r="AU14" s="30">
        <f t="shared" si="17"/>
        <v>4</v>
      </c>
      <c r="AV14" s="30">
        <f t="shared" si="18"/>
        <v>7</v>
      </c>
      <c r="AW14" s="191">
        <f t="shared" si="19"/>
        <v>200000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8" t="s">
        <v>1080</v>
      </c>
      <c r="D19" s="399"/>
      <c r="E19" s="394"/>
      <c r="F19" s="395"/>
      <c r="G19" s="396"/>
      <c r="H19" s="397"/>
      <c r="I19" s="50"/>
      <c r="J19" s="404"/>
      <c r="K19" s="404"/>
      <c r="L19" s="404"/>
      <c r="M19" s="404"/>
      <c r="N19" s="110"/>
      <c r="O19" s="64"/>
      <c r="P19" s="64"/>
      <c r="Q19" s="64"/>
      <c r="R19" s="64"/>
      <c r="S19" s="64"/>
      <c r="T19" s="64"/>
      <c r="U19" s="64"/>
      <c r="V19" s="64"/>
      <c r="W19" s="111"/>
      <c r="X19" s="85"/>
      <c r="Y19" s="64"/>
      <c r="Z19" s="112" t="s">
        <v>623</v>
      </c>
      <c r="AA19" s="113">
        <f>SUM(AW3:AW18)</f>
        <v>1400000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0"/>
      <c r="D20" s="401"/>
      <c r="E20" s="408" t="s">
        <v>611</v>
      </c>
      <c r="F20" s="409"/>
      <c r="G20" s="409"/>
      <c r="H20" s="409"/>
      <c r="I20" s="379" t="s">
        <v>1092</v>
      </c>
      <c r="J20" s="380"/>
      <c r="K20" s="380"/>
      <c r="L20" s="380"/>
      <c r="M20" s="381"/>
      <c r="N20" s="383" t="s">
        <v>642</v>
      </c>
      <c r="O20" s="383"/>
      <c r="P20" s="383"/>
      <c r="Q20" s="383"/>
      <c r="R20" s="383"/>
      <c r="S20" s="383"/>
      <c r="T20" s="383"/>
      <c r="U20" s="384"/>
      <c r="V20" s="285">
        <v>2</v>
      </c>
      <c r="W20" s="13" t="s">
        <v>11</v>
      </c>
      <c r="X20" s="382">
        <f>IF(I21&lt;&gt;"",VLOOKUP(I21,BP2:BQ32,2,FALSE),0)</f>
        <v>50000</v>
      </c>
      <c r="Y20" s="382"/>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0"/>
      <c r="D21" s="401"/>
      <c r="E21" s="392" t="s">
        <v>610</v>
      </c>
      <c r="F21" s="393"/>
      <c r="G21" s="393"/>
      <c r="H21" s="393"/>
      <c r="I21" s="187" t="str">
        <f>VLOOKUP(AS22,BO2:BP32,2,FALSE)</f>
        <v>Dark Elf</v>
      </c>
      <c r="J21" s="17"/>
      <c r="K21" s="17"/>
      <c r="L21" s="17"/>
      <c r="M21" s="188"/>
      <c r="N21" s="377" t="s">
        <v>12</v>
      </c>
      <c r="O21" s="377"/>
      <c r="P21" s="377"/>
      <c r="Q21" s="377"/>
      <c r="R21" s="377"/>
      <c r="S21" s="377"/>
      <c r="T21" s="377"/>
      <c r="U21" s="378"/>
      <c r="V21" s="286">
        <v>8</v>
      </c>
      <c r="W21" s="15" t="str">
        <f>IF(AR21=TRUE,"","x")</f>
        <v>x</v>
      </c>
      <c r="X21" s="376">
        <f>IF(AR21=TRUE,"free",10000)</f>
        <v>10000</v>
      </c>
      <c r="Y21" s="376"/>
      <c r="Z21" s="16" t="str">
        <f>IF(AR21=TRUE,""," gp")</f>
        <v xml:space="preserve"> gp</v>
      </c>
      <c r="AA21" s="116">
        <f>IF(AR21=TRUE,"",V21*10000)</f>
        <v>80000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0"/>
      <c r="D22" s="401"/>
      <c r="E22" s="392" t="s">
        <v>614</v>
      </c>
      <c r="F22" s="393"/>
      <c r="G22" s="393"/>
      <c r="H22" s="393"/>
      <c r="I22" s="405" t="s">
        <v>1093</v>
      </c>
      <c r="J22" s="406"/>
      <c r="K22" s="406"/>
      <c r="L22" s="406"/>
      <c r="M22" s="407"/>
      <c r="N22" s="377" t="s">
        <v>644</v>
      </c>
      <c r="O22" s="377"/>
      <c r="P22" s="377"/>
      <c r="Q22" s="377"/>
      <c r="R22" s="377"/>
      <c r="S22" s="377"/>
      <c r="T22" s="377"/>
      <c r="U22" s="378"/>
      <c r="V22" s="286">
        <v>0</v>
      </c>
      <c r="W22" s="15" t="s">
        <v>11</v>
      </c>
      <c r="X22" s="376">
        <v>10000</v>
      </c>
      <c r="Y22" s="376"/>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0"/>
      <c r="D23" s="401"/>
      <c r="E23" s="392" t="s">
        <v>612</v>
      </c>
      <c r="F23" s="393"/>
      <c r="G23" s="393"/>
      <c r="H23" s="393"/>
      <c r="I23" s="212">
        <f>(AA19+AA25)/1000</f>
        <v>1580</v>
      </c>
      <c r="J23" s="213" t="s">
        <v>437</v>
      </c>
      <c r="K23" s="213"/>
      <c r="L23" s="213"/>
      <c r="M23" s="214"/>
      <c r="N23" s="377" t="s">
        <v>643</v>
      </c>
      <c r="O23" s="377"/>
      <c r="P23" s="377"/>
      <c r="Q23" s="377"/>
      <c r="R23" s="377"/>
      <c r="S23" s="377"/>
      <c r="T23" s="377"/>
      <c r="U23" s="378"/>
      <c r="V23" s="286">
        <v>0</v>
      </c>
      <c r="W23" s="15" t="s">
        <v>11</v>
      </c>
      <c r="X23" s="376">
        <v>10000</v>
      </c>
      <c r="Y23" s="376"/>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0"/>
      <c r="D24" s="401"/>
      <c r="E24" s="389" t="s">
        <v>613</v>
      </c>
      <c r="F24" s="390"/>
      <c r="G24" s="390"/>
      <c r="H24" s="391"/>
      <c r="I24" s="282">
        <v>30</v>
      </c>
      <c r="J24" s="283" t="s">
        <v>437</v>
      </c>
      <c r="K24" s="283"/>
      <c r="L24" s="283"/>
      <c r="M24" s="284"/>
      <c r="N24" s="385" t="str">
        <f>IF(I21="Shambling Undead","",(IF(I21="Necromantic Horror","",(IF(I21="Khemri Tomb Kings","",(IF(I21="Nurgle","","APOTECARIO")))))))</f>
        <v>APOTECARIO</v>
      </c>
      <c r="O24" s="385"/>
      <c r="P24" s="385"/>
      <c r="Q24" s="385"/>
      <c r="R24" s="385"/>
      <c r="S24" s="385"/>
      <c r="T24" s="385"/>
      <c r="U24" s="385"/>
      <c r="V24" s="287">
        <v>0</v>
      </c>
      <c r="W24" s="15" t="str">
        <f>IF(I21="Shambling Undead","",(IF(I21="Necromantic Horror","",(IF(I21="Khemri Tomb Kings","",(IF(I21="Nurgle","","x")))))))</f>
        <v>x</v>
      </c>
      <c r="X24" s="376">
        <f>IF(I21="Shambling Undead",-500,(IF(I21="Necromantic Horror",-500,(IF(I21="Khemri Tomb Kings",-500,(IF(I21="Nurgle",-500,50000)))))))</f>
        <v>50000</v>
      </c>
      <c r="Y24" s="376"/>
      <c r="Z24" s="16" t="str">
        <f>IF(I21="Shambling Undead","",(IF(I21="Necromantic Horror","",(IF(I21="Khemri Tomb Kings","",(IF(I21="Nurgle",""," gp")))))))</f>
        <v xml:space="preserve"> gp</v>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30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2"/>
      <c r="D25" s="403"/>
      <c r="E25" s="63" t="s">
        <v>1077</v>
      </c>
      <c r="F25" s="12"/>
      <c r="G25" s="12"/>
      <c r="H25" s="12"/>
      <c r="I25" s="129" t="s">
        <v>601</v>
      </c>
      <c r="J25" s="273" t="s">
        <v>602</v>
      </c>
      <c r="K25" s="273"/>
      <c r="L25" s="273"/>
      <c r="M25" s="12"/>
      <c r="N25" s="375"/>
      <c r="O25" s="375"/>
      <c r="P25" s="375"/>
      <c r="Q25" s="375"/>
      <c r="R25" s="375"/>
      <c r="S25" s="375"/>
      <c r="T25" s="375"/>
      <c r="U25" s="375"/>
      <c r="V25" s="86"/>
      <c r="W25" s="111"/>
      <c r="X25" s="85"/>
      <c r="Y25" s="64"/>
      <c r="Z25" s="112" t="s">
        <v>624</v>
      </c>
      <c r="AA25" s="113">
        <f>SUM(AA20:AA24)</f>
        <v>180000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20</v>
      </c>
      <c r="Y44" s="242">
        <f t="shared" si="32"/>
        <v>20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3" priority="6" stopIfTrue="1" operator="greaterThanOrEqual">
      <formula>AS3+1</formula>
    </cfRule>
    <cfRule type="cellIs" dxfId="22" priority="7" stopIfTrue="1" operator="lessThanOrEqual">
      <formula>AS3-1</formula>
    </cfRule>
  </conditionalFormatting>
  <conditionalFormatting sqref="W19 T16:W18 Y16:Y18 W25:W26">
    <cfRule type="cellIs" dxfId="21" priority="8" stopIfTrue="1" operator="equal">
      <formula>0</formula>
    </cfRule>
  </conditionalFormatting>
  <conditionalFormatting sqref="AA24:AA26">
    <cfRule type="cellIs" dxfId="20" priority="9" stopIfTrue="1" operator="equal">
      <formula>"0,0"</formula>
    </cfRule>
  </conditionalFormatting>
  <conditionalFormatting sqref="M3:M18 K3:K18">
    <cfRule type="cellIs" dxfId="19" priority="10" stopIfTrue="1" operator="equal">
      <formula>"n/a"</formula>
    </cfRule>
  </conditionalFormatting>
  <conditionalFormatting sqref="N19:V19">
    <cfRule type="cellIs" dxfId="18" priority="11" stopIfTrue="1" operator="equal">
      <formula>0</formula>
    </cfRule>
  </conditionalFormatting>
  <conditionalFormatting sqref="P3:S18">
    <cfRule type="cellIs" dxfId="17" priority="12" stopIfTrue="1" operator="lessThanOrEqual">
      <formula>-1</formula>
    </cfRule>
  </conditionalFormatting>
  <conditionalFormatting sqref="X24:Y24">
    <cfRule type="cellIs" dxfId="16" priority="13" stopIfTrue="1" operator="equal">
      <formula>-500</formula>
    </cfRule>
  </conditionalFormatting>
  <conditionalFormatting sqref="V24">
    <cfRule type="cellIs" dxfId="15" priority="14" stopIfTrue="1" operator="greaterThan">
      <formula>$X$24</formula>
    </cfRule>
  </conditionalFormatting>
  <conditionalFormatting sqref="Z3:Z18">
    <cfRule type="cellIs" dxfId="14" priority="15" stopIfTrue="1" operator="equal">
      <formula>"Star"</formula>
    </cfRule>
    <cfRule type="cellIs" dxfId="13" priority="16" stopIfTrue="1" operator="equal">
      <formula>AA3</formula>
    </cfRule>
  </conditionalFormatting>
  <conditionalFormatting sqref="I3:I18">
    <cfRule type="cellIs" dxfId="12" priority="19" stopIfTrue="1" operator="equal">
      <formula>0</formula>
    </cfRule>
    <cfRule type="cellIs" dxfId="11" priority="20" stopIfTrue="1" operator="equal">
      <formula>"Superato numero massimo giocatori per ruolo"</formula>
    </cfRule>
  </conditionalFormatting>
  <conditionalFormatting sqref="AA3:AA18">
    <cfRule type="cellIs" dxfId="10" priority="17" stopIfTrue="1" operator="greaterThan">
      <formula>AW3</formula>
    </cfRule>
    <cfRule type="cellIs" dxfId="9" priority="18" stopIfTrue="1" operator="equal">
      <formula>0</formula>
    </cfRule>
  </conditionalFormatting>
  <conditionalFormatting sqref="AK3:AK18">
    <cfRule type="cellIs" dxfId="8" priority="36" stopIfTrue="1" operator="greaterThan">
      <formula>AY4</formula>
    </cfRule>
    <cfRule type="cellIs" dxfId="7" priority="37" stopIfTrue="1" operator="equal">
      <formula>0</formula>
    </cfRule>
  </conditionalFormatting>
  <conditionalFormatting sqref="T3:W12 Y3:Y12 T15:W15 Y15">
    <cfRule type="cellIs" dxfId="6" priority="4" stopIfTrue="1" operator="equal">
      <formula>0</formula>
    </cfRule>
  </conditionalFormatting>
  <conditionalFormatting sqref="T13:W13 Y13">
    <cfRule type="cellIs" dxfId="1" priority="2" stopIfTrue="1" operator="equal">
      <formula>0</formula>
    </cfRule>
  </conditionalFormatting>
  <conditionalFormatting sqref="T14:W14 Y14">
    <cfRule type="cellIs" dxfId="0"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32" sqref="X3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12</v>
      </c>
      <c r="B2" s="180">
        <f>SUM(AB:AB)</f>
        <v>2</v>
      </c>
      <c r="C2" s="181">
        <f>SUM(AC:AC)</f>
        <v>10</v>
      </c>
      <c r="D2" s="87" t="s">
        <v>630</v>
      </c>
      <c r="E2" s="172">
        <f>SUM(E6:E206)</f>
        <v>37</v>
      </c>
      <c r="F2" s="51" t="s">
        <v>15</v>
      </c>
      <c r="G2" s="170">
        <f>SUM(G7:G206)</f>
        <v>40</v>
      </c>
      <c r="H2" s="171">
        <f>SUM(H7:H206)</f>
        <v>26</v>
      </c>
      <c r="I2" s="51" t="s">
        <v>15</v>
      </c>
      <c r="J2" s="170">
        <f>SUM(J7:J206)</f>
        <v>38</v>
      </c>
      <c r="K2" s="169">
        <f>SUM(K7:K206)</f>
        <v>16</v>
      </c>
      <c r="L2" s="142" t="s">
        <v>15</v>
      </c>
      <c r="M2" s="167">
        <f>SUM(M7:M206)</f>
        <v>28</v>
      </c>
      <c r="N2" s="168">
        <f>SUM(N7:N206)</f>
        <v>7</v>
      </c>
      <c r="O2" s="142" t="s">
        <v>15</v>
      </c>
      <c r="P2" s="167">
        <f>SUM(P7:P206)</f>
        <v>7</v>
      </c>
      <c r="Q2" s="168">
        <f>SUM(Q7:Q206)</f>
        <v>3</v>
      </c>
      <c r="R2" s="142" t="s">
        <v>15</v>
      </c>
      <c r="S2" s="167">
        <f>SUM(S7:S206)</f>
        <v>3</v>
      </c>
      <c r="T2" s="166">
        <f>SUM(T7:T206)/AD2</f>
        <v>20.25</v>
      </c>
      <c r="U2" s="108" t="s">
        <v>16</v>
      </c>
      <c r="V2" s="68"/>
      <c r="W2" s="60"/>
      <c r="X2" s="60"/>
      <c r="Y2" s="70"/>
      <c r="AD2" s="58">
        <f>IF(A2+B2+C2=0,1,A2+B2+C2)</f>
        <v>24</v>
      </c>
    </row>
    <row r="3" spans="1:30" ht="13.5" thickBot="1" x14ac:dyDescent="0.25">
      <c r="A3" s="182">
        <f>A2/AD2</f>
        <v>0.5</v>
      </c>
      <c r="B3" s="183">
        <f>B2/AD2</f>
        <v>8.3333333333333329E-2</v>
      </c>
      <c r="C3" s="184">
        <f>C2/AD2</f>
        <v>0.41666666666666669</v>
      </c>
      <c r="D3" s="88"/>
      <c r="E3" s="173">
        <f>E2/$AD2</f>
        <v>1.5416666666666667</v>
      </c>
      <c r="F3" s="52" t="s">
        <v>15</v>
      </c>
      <c r="G3" s="174">
        <f>G2/$AD2</f>
        <v>1.6666666666666667</v>
      </c>
      <c r="H3" s="175">
        <f>H2/$AD2</f>
        <v>1.0833333333333333</v>
      </c>
      <c r="I3" s="118" t="s">
        <v>15</v>
      </c>
      <c r="J3" s="174">
        <f>J2/$AD2</f>
        <v>1.5833333333333333</v>
      </c>
      <c r="K3" s="176">
        <f>K2/AD2</f>
        <v>0.66666666666666663</v>
      </c>
      <c r="L3" s="118" t="s">
        <v>15</v>
      </c>
      <c r="M3" s="177">
        <f>M2/AD2</f>
        <v>1.1666666666666667</v>
      </c>
      <c r="N3" s="178">
        <f>N2/AD2</f>
        <v>0.29166666666666669</v>
      </c>
      <c r="O3" s="52" t="s">
        <v>15</v>
      </c>
      <c r="P3" s="177">
        <f>P2/AD2</f>
        <v>0.29166666666666669</v>
      </c>
      <c r="Q3" s="178">
        <f>Q2/AD2</f>
        <v>0.125</v>
      </c>
      <c r="R3" s="52" t="s">
        <v>15</v>
      </c>
      <c r="S3" s="177">
        <f>S2/AD2</f>
        <v>0.125</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1094</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1095</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1096</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1112</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1097</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1098</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1099</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1113</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1100</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1114</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1101</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1115</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1102</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1116</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1103</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1098</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1104</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1117</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1094</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1118</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1105</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1119</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1095</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1120</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1106</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1121</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1107</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1122</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1094</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1123</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1108</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1103</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1124</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1109</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1125</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1110</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1126</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1107</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1127</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1111</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1119</v>
      </c>
      <c r="Y30" s="231"/>
      <c r="AA30" s="62">
        <f t="shared" si="4"/>
        <v>1</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5" priority="1" stopIfTrue="1" operator="equal">
      <formula>"won"</formula>
    </cfRule>
    <cfRule type="cellIs" dxfId="4" priority="2" stopIfTrue="1" operator="equal">
      <formula>"lost"</formula>
    </cfRule>
    <cfRule type="cellIs" dxfId="3"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2020-01-12T09:57:17Z</dcterms:modified>
</cp:coreProperties>
</file>