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G:\Formula D\Formula Dla LIUT\Eventi Speciali\2020 Eventi\500 Miglia di Indianapolis\"/>
    </mc:Choice>
  </mc:AlternateContent>
  <xr:revisionPtr revIDLastSave="0" documentId="13_ncr:1_{DB04A18E-4A85-44FC-BECA-8F63614855A4}" xr6:coauthVersionLast="36" xr6:coauthVersionMax="36" xr10:uidLastSave="{00000000-0000-0000-0000-000000000000}"/>
  <bookViews>
    <workbookView xWindow="38400" yWindow="105" windowWidth="38400" windowHeight="20235" xr2:uid="{00000000-000D-0000-FFFF-FFFF00000000}"/>
  </bookViews>
  <sheets>
    <sheet name="Scheda Vettura" sheetId="14" r:id="rId1"/>
  </sheets>
  <definedNames>
    <definedName name="_xlnm.Print_Area" localSheetId="0">'Scheda Vettura'!$A$1:$X$65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" i="14" l="1"/>
  <c r="Z35" i="14" s="1"/>
  <c r="X10" i="14" l="1"/>
  <c r="X8" i="14"/>
  <c r="W8" i="14"/>
  <c r="V8" i="14"/>
  <c r="R10" i="14"/>
  <c r="Q10" i="14"/>
  <c r="P10" i="14"/>
  <c r="O10" i="14"/>
  <c r="N10" i="14"/>
  <c r="R8" i="14"/>
  <c r="Q8" i="14"/>
  <c r="P8" i="14"/>
  <c r="O8" i="14"/>
  <c r="N8" i="14"/>
  <c r="H10" i="14"/>
  <c r="G10" i="14"/>
  <c r="F10" i="14"/>
  <c r="E10" i="14"/>
  <c r="D10" i="14"/>
  <c r="H8" i="14"/>
  <c r="G8" i="14"/>
  <c r="F8" i="14"/>
  <c r="E8" i="14"/>
  <c r="D8" i="14"/>
  <c r="X6" i="14"/>
  <c r="W6" i="14"/>
  <c r="V6" i="14"/>
  <c r="U6" i="14"/>
  <c r="T6" i="14"/>
  <c r="L6" i="14"/>
  <c r="K6" i="14"/>
  <c r="J6" i="14"/>
  <c r="I6" i="14"/>
  <c r="H6" i="14"/>
  <c r="G6" i="14"/>
  <c r="F6" i="14"/>
  <c r="E6" i="14"/>
  <c r="D6" i="14"/>
  <c r="N3" i="14" l="1"/>
  <c r="W3" i="14" s="1"/>
  <c r="AC59" i="14"/>
  <c r="AC60" i="14"/>
  <c r="AC61" i="14"/>
  <c r="AC62" i="14"/>
  <c r="AC63" i="14"/>
  <c r="AC64" i="14"/>
  <c r="Z59" i="14"/>
  <c r="AA62" i="14"/>
  <c r="AB62" i="14"/>
  <c r="AA63" i="14"/>
  <c r="AB63" i="14"/>
  <c r="AA64" i="14"/>
  <c r="AB64" i="14"/>
  <c r="Z64" i="14"/>
  <c r="Z63" i="14"/>
  <c r="Z62" i="14"/>
  <c r="AA61" i="14"/>
  <c r="AB61" i="14"/>
  <c r="Z61" i="14"/>
  <c r="AA60" i="14"/>
  <c r="AB60" i="14"/>
  <c r="Z60" i="14"/>
  <c r="AB59" i="14"/>
  <c r="AA59" i="14"/>
  <c r="A65" i="14" l="1"/>
  <c r="M64" i="14"/>
  <c r="A63" i="14"/>
  <c r="M65" i="14"/>
  <c r="A64" i="14"/>
  <c r="M63" i="14"/>
  <c r="A37" i="14"/>
  <c r="A36" i="14"/>
  <c r="A38" i="14" l="1"/>
  <c r="M4" i="14" l="1"/>
  <c r="Q4" i="14"/>
  <c r="M24" i="14" l="1"/>
</calcChain>
</file>

<file path=xl/sharedStrings.xml><?xml version="1.0" encoding="utf-8"?>
<sst xmlns="http://schemas.openxmlformats.org/spreadsheetml/2006/main" count="132" uniqueCount="87">
  <si>
    <t>Scuderia</t>
  </si>
  <si>
    <t>Punti Gomma</t>
  </si>
  <si>
    <t>Punti Freno</t>
  </si>
  <si>
    <t>Punti Carrozzeria</t>
  </si>
  <si>
    <t xml:space="preserve">Fuorigiri: </t>
  </si>
  <si>
    <t>Tiro collisione:</t>
  </si>
  <si>
    <t>Auto di turno</t>
  </si>
  <si>
    <t>Heavy Downshift</t>
  </si>
  <si>
    <t>se il pilota ottiene: 12 in 4°, 20 in 5° o 30 in 6°, deve effettuare una verifica Motore</t>
  </si>
  <si>
    <t>Tira un D20, perdi un PC con un risultato inferiore o uguale a:</t>
  </si>
  <si>
    <t>Test di Affidabilità Meccanica</t>
  </si>
  <si>
    <t>con segnalino Auto Danneggiata il pilota è eliminato</t>
  </si>
  <si>
    <r>
      <t xml:space="preserve">da 1 a 15 su un D20, </t>
    </r>
    <r>
      <rPr>
        <b/>
        <sz val="11"/>
        <rFont val="Calibri"/>
        <family val="2"/>
        <scheme val="minor"/>
      </rPr>
      <t>l’auto è eliminata</t>
    </r>
  </si>
  <si>
    <t>con 16+ su un D20, l’auto va in Testacoda ed acquisisce un segnalino Auto Danneggiata.</t>
  </si>
  <si>
    <t>Ferite al Pilota</t>
  </si>
  <si>
    <t>Auto eliminata quando si trova in 4°, 5° o 6° verifica lo stato del pilota</t>
  </si>
  <si>
    <t>con 1 su un D20 il pilota è morto</t>
  </si>
  <si>
    <t>da 2 a 3 su un D20, il pilota salta la prossima gara</t>
  </si>
  <si>
    <t>da 4 a 15 su un D20, il pilota è completamente ristabilito</t>
  </si>
  <si>
    <t>con 16+ su un D20, il pilota ottiente un PP gratis nel prossimo Gran Premio</t>
  </si>
  <si>
    <t>Sosta ai Box</t>
  </si>
  <si>
    <t>Veloce:</t>
  </si>
  <si>
    <t>Lunga:</t>
  </si>
  <si>
    <t>1</t>
  </si>
  <si>
    <r>
      <t xml:space="preserve">da 1 a 10 su un D20, </t>
    </r>
    <r>
      <rPr>
        <b/>
        <sz val="11"/>
        <rFont val="Calibri"/>
        <family val="2"/>
        <scheme val="minor"/>
      </rPr>
      <t>l’auto è eliminata</t>
    </r>
  </si>
  <si>
    <t>con 11+ su un D20, l’auto va in Testacoda ed acquisisce un segnalino Auto Danneggiata.</t>
  </si>
  <si>
    <r>
      <t xml:space="preserve">da 1 a 5 su un D20, </t>
    </r>
    <r>
      <rPr>
        <b/>
        <sz val="11"/>
        <rFont val="Calibri"/>
        <family val="2"/>
        <scheme val="minor"/>
      </rPr>
      <t>l’auto è eliminata</t>
    </r>
  </si>
  <si>
    <t>con 6+ su un D20, l’auto va in Testacoda ed acquisisce un segnalino Auto Danneggiata.</t>
  </si>
  <si>
    <t>Bonus</t>
  </si>
  <si>
    <t>Slittamento</t>
  </si>
  <si>
    <t>Overshooting</t>
  </si>
  <si>
    <t>1°</t>
  </si>
  <si>
    <t>2°</t>
  </si>
  <si>
    <t>3°</t>
  </si>
  <si>
    <t>Giro</t>
  </si>
  <si>
    <t>Pneumatico</t>
  </si>
  <si>
    <t>Medium</t>
  </si>
  <si>
    <t>-</t>
  </si>
  <si>
    <t>x1</t>
  </si>
  <si>
    <t>x2</t>
  </si>
  <si>
    <t>x3</t>
  </si>
  <si>
    <t>Caselle in eccesso</t>
  </si>
  <si>
    <t>2*</t>
  </si>
  <si>
    <t>3*</t>
  </si>
  <si>
    <t>Eliminato</t>
  </si>
  <si>
    <t>Frenata d'Emergenza</t>
  </si>
  <si>
    <t>è possibile utilizzare un PP al posto dei Punti Struttura contrassegnati con *</t>
  </si>
  <si>
    <t>Forzare il blocco</t>
  </si>
  <si>
    <r>
      <t xml:space="preserve">Se il pilota si trova la strada bloccata, può attraversare, ma non sostare, una sola casella che lo blocca, pagando </t>
    </r>
    <r>
      <rPr>
        <b/>
        <sz val="9"/>
        <color theme="1"/>
        <rFont val="Calibri"/>
        <family val="2"/>
        <scheme val="minor"/>
      </rPr>
      <t>1 Punto Freno</t>
    </r>
    <r>
      <rPr>
        <sz val="9"/>
        <color theme="1"/>
        <rFont val="Calibri"/>
        <family val="2"/>
        <scheme val="minor"/>
      </rPr>
      <t xml:space="preserve"> ed </t>
    </r>
    <r>
      <rPr>
        <b/>
        <sz val="9"/>
        <color theme="1"/>
        <rFont val="Calibri"/>
        <family val="2"/>
        <scheme val="minor"/>
      </rPr>
      <t>1 Punto Carrozzeria;</t>
    </r>
    <r>
      <rPr>
        <sz val="9"/>
        <color theme="1"/>
        <rFont val="Calibri"/>
        <family val="2"/>
        <scheme val="minor"/>
      </rPr>
      <t xml:space="preserve"> un segnalino detriti dovrà essere posto nella casella dove la vettura termina il movimento.</t>
    </r>
  </si>
  <si>
    <t>5° Marcia</t>
  </si>
  <si>
    <t>6° Marcia</t>
  </si>
  <si>
    <t>4° Marcia o inferiore</t>
  </si>
  <si>
    <r>
      <t xml:space="preserve">Tentativo di uscita dai Box: </t>
    </r>
    <r>
      <rPr>
        <b/>
        <sz val="10"/>
        <color theme="1"/>
        <rFont val="Calibri"/>
        <family val="2"/>
        <scheme val="minor"/>
      </rPr>
      <t>Tira un D20, se il test ha successo esci immediatamente in 3° marcia, se lo fallisci esci il turno successivo in 4° marcia o inferiore</t>
    </r>
  </si>
  <si>
    <t>marcia ingresso ai box</t>
  </si>
  <si>
    <t>entrata ai box</t>
  </si>
  <si>
    <t>non dichiarata</t>
  </si>
  <si>
    <t>successo</t>
  </si>
  <si>
    <t>dichiarata</t>
  </si>
  <si>
    <t>Sel</t>
  </si>
  <si>
    <t>5°</t>
  </si>
  <si>
    <t>4°</t>
  </si>
  <si>
    <r>
      <t>Verifica Motore:</t>
    </r>
    <r>
      <rPr>
        <sz val="9"/>
        <color theme="1"/>
        <rFont val="Calibri"/>
        <family val="2"/>
        <scheme val="minor"/>
      </rPr>
      <t xml:space="preserve"> da 1 a 5 su un D20, perdi un PM e lasci una Macchia d'Olio nella casella finale</t>
    </r>
  </si>
  <si>
    <t>Valore di difficoltà della curva + il numero delle vetture coinvolte +1 per ogni auto adiacente eliminata, in stallo o in testacoda</t>
  </si>
  <si>
    <t>Valore di difficoltà della curva +1 se l'auto che ha provocato la collisione è eliminata, in stallo o in testacoda</t>
  </si>
  <si>
    <r>
      <t>Tenuta di Strada:</t>
    </r>
    <r>
      <rPr>
        <sz val="11"/>
        <color theme="1"/>
        <rFont val="Calibri"/>
        <family val="2"/>
        <scheme val="minor"/>
      </rPr>
      <t xml:space="preserve"> da 1 a 4 su un D20 perdi un Punto Sospensione</t>
    </r>
  </si>
  <si>
    <t>Muretti di cemento</t>
  </si>
  <si>
    <t>se durante il percorso ti sposti nella corsia esterna, lancia un DadoEventi: con un risultato pari a 1, perdi un Punto Carrozzeria (PC) e lascia un detrito nella casella in cui ha toccato il muro</t>
  </si>
  <si>
    <t>per saltare 1 marcia spendi 1 Punto Trasmissione</t>
  </si>
  <si>
    <t>per saltare 2 marcie spendi 1 Punto Trasmissione e 1 Punto Freno</t>
  </si>
  <si>
    <t>per saltare 3 marcie spendi 1 Punto Trasmissione, 1 Punto Freno e 1 Punto Motore</t>
  </si>
  <si>
    <t>Cambio gomme e ripristino di 2 Punti Benzina; tentativo uscita box nello stesso turno di entrata</t>
  </si>
  <si>
    <t>Cambio gomme e ripristino di 4 PB e di 1 PA +2 PA per ogni PX assegnato; tentativo uscita box turno succesivo</t>
  </si>
  <si>
    <t>PA Disponibili:</t>
  </si>
  <si>
    <t>PA Utilizzati:</t>
  </si>
  <si>
    <t>PA da allocare:</t>
  </si>
  <si>
    <t>Team Penske</t>
  </si>
  <si>
    <t>Andretti Autosport</t>
  </si>
  <si>
    <t>Rahal Letterman</t>
  </si>
  <si>
    <t>Chip Ganassi Racing</t>
  </si>
  <si>
    <t>Ed Carpenter Racing</t>
  </si>
  <si>
    <t>Dale Coyne Racing</t>
  </si>
  <si>
    <t>AJ Foyt Enterprises</t>
  </si>
  <si>
    <t>Carlin</t>
  </si>
  <si>
    <t>DragonSpeed</t>
  </si>
  <si>
    <t>Clauson Marshall Racing</t>
  </si>
  <si>
    <t>Dreyer &amp; Reinbold</t>
  </si>
  <si>
    <t>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</si>
</sst>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rgb="FFFFFF00"/>
      </left>
      <right style="thin">
        <color auto="1"/>
      </right>
      <top style="thick">
        <color rgb="FFFFFF00"/>
      </top>
      <bottom style="thick">
        <color rgb="FFFFFF00"/>
      </bottom>
      <diagonal/>
    </border>
    <border>
      <left style="thin">
        <color auto="1"/>
      </left>
      <right style="thin">
        <color auto="1"/>
      </right>
      <top style="thick">
        <color rgb="FFFFFF00"/>
      </top>
      <bottom style="thick">
        <color rgb="FFFFFF00"/>
      </bottom>
      <diagonal/>
    </border>
    <border>
      <left style="thin">
        <color auto="1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FF66CC"/>
      </left>
      <right style="thin">
        <color auto="1"/>
      </right>
      <top style="thick">
        <color rgb="FFFF66CC"/>
      </top>
      <bottom style="thick">
        <color rgb="FFFF66CC"/>
      </bottom>
      <diagonal/>
    </border>
    <border>
      <left style="thin">
        <color auto="1"/>
      </left>
      <right style="thin">
        <color auto="1"/>
      </right>
      <top style="thick">
        <color rgb="FFFF66CC"/>
      </top>
      <bottom style="thick">
        <color rgb="FFFF66CC"/>
      </bottom>
      <diagonal/>
    </border>
    <border>
      <left style="thin">
        <color auto="1"/>
      </left>
      <right style="thick">
        <color rgb="FFFF66CC"/>
      </right>
      <top style="thick">
        <color rgb="FFFF66CC"/>
      </top>
      <bottom style="thick">
        <color rgb="FFFF66CC"/>
      </bottom>
      <diagonal/>
    </border>
    <border>
      <left style="thick">
        <color rgb="FFFF0000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n">
        <color auto="1"/>
      </right>
      <top style="thick">
        <color rgb="FFFF0000"/>
      </top>
      <bottom style="thick">
        <color rgb="FFFF0000"/>
      </bottom>
      <diagonal/>
    </border>
    <border>
      <left style="thin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CC00CC"/>
      </left>
      <right style="thin">
        <color auto="1"/>
      </right>
      <top style="thick">
        <color rgb="FFCC00CC"/>
      </top>
      <bottom style="thick">
        <color rgb="FFCC00CC"/>
      </bottom>
      <diagonal/>
    </border>
    <border>
      <left style="thin">
        <color auto="1"/>
      </left>
      <right style="thin">
        <color auto="1"/>
      </right>
      <top style="thick">
        <color rgb="FFCC00CC"/>
      </top>
      <bottom style="thick">
        <color rgb="FFCC00CC"/>
      </bottom>
      <diagonal/>
    </border>
    <border>
      <left style="thin">
        <color auto="1"/>
      </left>
      <right style="thick">
        <color rgb="FFCC00CC"/>
      </right>
      <top style="thick">
        <color rgb="FFCC00CC"/>
      </top>
      <bottom style="thick">
        <color rgb="FFCC00CC"/>
      </bottom>
      <diagonal/>
    </border>
    <border>
      <left style="thin">
        <color auto="1"/>
      </left>
      <right style="thin">
        <color auto="1"/>
      </right>
      <top style="thick">
        <color rgb="FFFFC000"/>
      </top>
      <bottom style="thick">
        <color rgb="FFFFC000"/>
      </bottom>
      <diagonal/>
    </border>
    <border>
      <left style="thin">
        <color auto="1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00B0F0"/>
      </left>
      <right style="thin">
        <color auto="1"/>
      </right>
      <top style="thick">
        <color rgb="FF00B0F0"/>
      </top>
      <bottom style="thick">
        <color rgb="FF00B0F0"/>
      </bottom>
      <diagonal/>
    </border>
    <border>
      <left style="thin">
        <color auto="1"/>
      </left>
      <right style="thin">
        <color auto="1"/>
      </right>
      <top style="thick">
        <color rgb="FF00B0F0"/>
      </top>
      <bottom style="thick">
        <color rgb="FF00B0F0"/>
      </bottom>
      <diagonal/>
    </border>
    <border>
      <left style="thin">
        <color auto="1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50"/>
      </left>
      <right style="thin">
        <color auto="1"/>
      </right>
      <top style="thick">
        <color rgb="FF00B050"/>
      </top>
      <bottom style="thick">
        <color rgb="FF00B050"/>
      </bottom>
      <diagonal/>
    </border>
    <border>
      <left style="thin">
        <color auto="1"/>
      </left>
      <right style="thin">
        <color auto="1"/>
      </right>
      <top style="thick">
        <color rgb="FF00B050"/>
      </top>
      <bottom style="thick">
        <color rgb="FF00B050"/>
      </bottom>
      <diagonal/>
    </border>
    <border>
      <left style="thin">
        <color auto="1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thick">
        <color rgb="FF0070C0"/>
      </bottom>
      <diagonal/>
    </border>
    <border>
      <left style="thin">
        <color auto="1"/>
      </left>
      <right style="thin">
        <color auto="1"/>
      </right>
      <top style="thick">
        <color rgb="FF0070C0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double">
        <color auto="1"/>
      </top>
      <bottom/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66CC"/>
      </left>
      <right style="thick">
        <color rgb="FFFF66CC"/>
      </right>
      <top style="thick">
        <color rgb="FFFF66CC"/>
      </top>
      <bottom style="thick">
        <color rgb="FFFF66CC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ck">
        <color rgb="FFCC00CC"/>
      </left>
      <right style="thick">
        <color rgb="FFCC00CC"/>
      </right>
      <top style="thick">
        <color rgb="FFCC00CC"/>
      </top>
      <bottom style="thick">
        <color rgb="FFCC00CC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/>
      <right style="thin">
        <color auto="1"/>
      </right>
      <top style="thick">
        <color rgb="FFFFC000"/>
      </top>
      <bottom style="thick">
        <color rgb="FFFFC00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Protection="0">
      <alignment vertical="top" wrapText="1"/>
    </xf>
    <xf numFmtId="0" fontId="2" fillId="0" borderId="0" applyNumberFormat="0" applyFill="0" applyBorder="0" applyProtection="0">
      <alignment vertical="top" wrapText="1"/>
    </xf>
    <xf numFmtId="0" fontId="2" fillId="0" borderId="0">
      <alignment vertical="top" wrapText="1"/>
    </xf>
    <xf numFmtId="0" fontId="3" fillId="0" borderId="0"/>
  </cellStyleXfs>
  <cellXfs count="244">
    <xf numFmtId="0" fontId="0" fillId="0" borderId="0" xfId="0"/>
    <xf numFmtId="0" fontId="3" fillId="0" borderId="0" xfId="4"/>
    <xf numFmtId="49" fontId="5" fillId="0" borderId="0" xfId="4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0" xfId="0" applyFont="1"/>
    <xf numFmtId="49" fontId="0" fillId="0" borderId="0" xfId="0" applyNumberFormat="1"/>
    <xf numFmtId="0" fontId="7" fillId="0" borderId="0" xfId="0" applyFont="1"/>
    <xf numFmtId="49" fontId="7" fillId="0" borderId="0" xfId="0" applyNumberFormat="1" applyFont="1"/>
    <xf numFmtId="0" fontId="12" fillId="0" borderId="0" xfId="0" applyFont="1"/>
    <xf numFmtId="0" fontId="6" fillId="0" borderId="34" xfId="0" applyFont="1" applyFill="1" applyBorder="1"/>
    <xf numFmtId="0" fontId="0" fillId="0" borderId="35" xfId="0" applyBorder="1"/>
    <xf numFmtId="0" fontId="7" fillId="0" borderId="35" xfId="0" applyFont="1" applyBorder="1"/>
    <xf numFmtId="0" fontId="0" fillId="0" borderId="36" xfId="0" applyBorder="1"/>
    <xf numFmtId="0" fontId="0" fillId="0" borderId="0" xfId="0" applyBorder="1"/>
    <xf numFmtId="0" fontId="7" fillId="0" borderId="4" xfId="0" applyFont="1" applyBorder="1"/>
    <xf numFmtId="0" fontId="0" fillId="0" borderId="5" xfId="0" applyBorder="1"/>
    <xf numFmtId="0" fontId="0" fillId="0" borderId="6" xfId="0" applyBorder="1"/>
    <xf numFmtId="0" fontId="7" fillId="9" borderId="2" xfId="0" applyFont="1" applyFill="1" applyBorder="1"/>
    <xf numFmtId="0" fontId="0" fillId="9" borderId="0" xfId="0" applyFill="1" applyBorder="1"/>
    <xf numFmtId="0" fontId="7" fillId="11" borderId="2" xfId="0" applyFont="1" applyFill="1" applyBorder="1"/>
    <xf numFmtId="0" fontId="0" fillId="11" borderId="0" xfId="0" applyFill="1" applyBorder="1"/>
    <xf numFmtId="0" fontId="0" fillId="9" borderId="3" xfId="0" applyFill="1" applyBorder="1"/>
    <xf numFmtId="0" fontId="0" fillId="11" borderId="3" xfId="0" applyFill="1" applyBorder="1"/>
    <xf numFmtId="0" fontId="0" fillId="13" borderId="0" xfId="0" applyFill="1" applyBorder="1"/>
    <xf numFmtId="0" fontId="0" fillId="13" borderId="3" xfId="0" applyFill="1" applyBorder="1"/>
    <xf numFmtId="0" fontId="0" fillId="10" borderId="0" xfId="0" applyFill="1" applyBorder="1"/>
    <xf numFmtId="0" fontId="0" fillId="10" borderId="3" xfId="0" applyFill="1" applyBorder="1"/>
    <xf numFmtId="0" fontId="6" fillId="4" borderId="34" xfId="0" applyFont="1" applyFill="1" applyBorder="1"/>
    <xf numFmtId="0" fontId="0" fillId="4" borderId="35" xfId="0" applyFill="1" applyBorder="1"/>
    <xf numFmtId="0" fontId="0" fillId="4" borderId="36" xfId="0" applyFill="1" applyBorder="1"/>
    <xf numFmtId="0" fontId="6" fillId="14" borderId="34" xfId="0" applyFont="1" applyFill="1" applyBorder="1"/>
    <xf numFmtId="0" fontId="0" fillId="14" borderId="35" xfId="0" applyFill="1" applyBorder="1"/>
    <xf numFmtId="0" fontId="7" fillId="14" borderId="35" xfId="0" applyFont="1" applyFill="1" applyBorder="1"/>
    <xf numFmtId="0" fontId="0" fillId="14" borderId="36" xfId="0" applyFill="1" applyBorder="1"/>
    <xf numFmtId="0" fontId="6" fillId="8" borderId="34" xfId="0" applyFont="1" applyFill="1" applyBorder="1"/>
    <xf numFmtId="0" fontId="0" fillId="8" borderId="35" xfId="0" applyFill="1" applyBorder="1"/>
    <xf numFmtId="0" fontId="7" fillId="8" borderId="35" xfId="0" applyFont="1" applyFill="1" applyBorder="1" applyAlignment="1"/>
    <xf numFmtId="0" fontId="7" fillId="8" borderId="36" xfId="0" applyFont="1" applyFill="1" applyBorder="1" applyAlignment="1"/>
    <xf numFmtId="0" fontId="0" fillId="0" borderId="2" xfId="0" applyBorder="1"/>
    <xf numFmtId="0" fontId="7" fillId="0" borderId="0" xfId="0" applyNumberFormat="1" applyFont="1"/>
    <xf numFmtId="0" fontId="0" fillId="0" borderId="0" xfId="0" applyNumberFormat="1"/>
    <xf numFmtId="0" fontId="12" fillId="0" borderId="0" xfId="0" applyFont="1" applyFill="1"/>
    <xf numFmtId="0" fontId="15" fillId="16" borderId="34" xfId="0" applyFont="1" applyFill="1" applyBorder="1"/>
    <xf numFmtId="0" fontId="14" fillId="16" borderId="35" xfId="0" applyFont="1" applyFill="1" applyBorder="1"/>
    <xf numFmtId="0" fontId="16" fillId="16" borderId="35" xfId="0" applyFont="1" applyFill="1" applyBorder="1"/>
    <xf numFmtId="0" fontId="14" fillId="16" borderId="36" xfId="0" applyFont="1" applyFill="1" applyBorder="1"/>
    <xf numFmtId="0" fontId="7" fillId="17" borderId="2" xfId="0" applyFont="1" applyFill="1" applyBorder="1"/>
    <xf numFmtId="0" fontId="0" fillId="17" borderId="0" xfId="0" applyFill="1" applyBorder="1"/>
    <xf numFmtId="0" fontId="0" fillId="17" borderId="3" xfId="0" applyFill="1" applyBorder="1"/>
    <xf numFmtId="0" fontId="7" fillId="18" borderId="2" xfId="0" applyFont="1" applyFill="1" applyBorder="1"/>
    <xf numFmtId="0" fontId="0" fillId="18" borderId="0" xfId="0" applyFill="1" applyBorder="1"/>
    <xf numFmtId="0" fontId="0" fillId="18" borderId="3" xfId="0" applyFill="1" applyBorder="1"/>
    <xf numFmtId="0" fontId="7" fillId="17" borderId="4" xfId="0" applyFont="1" applyFill="1" applyBorder="1"/>
    <xf numFmtId="0" fontId="0" fillId="17" borderId="5" xfId="0" applyFill="1" applyBorder="1"/>
    <xf numFmtId="0" fontId="0" fillId="17" borderId="6" xfId="0" applyFill="1" applyBorder="1"/>
    <xf numFmtId="0" fontId="6" fillId="6" borderId="34" xfId="0" applyFont="1" applyFill="1" applyBorder="1"/>
    <xf numFmtId="0" fontId="0" fillId="6" borderId="35" xfId="0" applyFill="1" applyBorder="1"/>
    <xf numFmtId="0" fontId="7" fillId="6" borderId="35" xfId="0" applyFont="1" applyFill="1" applyBorder="1"/>
    <xf numFmtId="0" fontId="0" fillId="6" borderId="36" xfId="0" applyFill="1" applyBorder="1"/>
    <xf numFmtId="0" fontId="11" fillId="19" borderId="2" xfId="0" applyFont="1" applyFill="1" applyBorder="1"/>
    <xf numFmtId="0" fontId="0" fillId="19" borderId="0" xfId="0" applyFill="1" applyBorder="1"/>
    <xf numFmtId="0" fontId="7" fillId="19" borderId="0" xfId="0" applyFont="1" applyFill="1" applyBorder="1"/>
    <xf numFmtId="0" fontId="0" fillId="19" borderId="7" xfId="0" applyFill="1" applyBorder="1"/>
    <xf numFmtId="0" fontId="11" fillId="19" borderId="0" xfId="0" applyFont="1" applyFill="1" applyBorder="1"/>
    <xf numFmtId="0" fontId="0" fillId="19" borderId="3" xfId="0" applyFill="1" applyBorder="1"/>
    <xf numFmtId="0" fontId="0" fillId="0" borderId="34" xfId="0" applyBorder="1"/>
    <xf numFmtId="0" fontId="0" fillId="0" borderId="3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0" borderId="40" xfId="0" applyFill="1" applyBorder="1"/>
    <xf numFmtId="0" fontId="6" fillId="4" borderId="35" xfId="0" applyFont="1" applyFill="1" applyBorder="1"/>
    <xf numFmtId="0" fontId="6" fillId="4" borderId="53" xfId="0" applyFont="1" applyFill="1" applyBorder="1"/>
    <xf numFmtId="0" fontId="6" fillId="22" borderId="0" xfId="0" applyFont="1" applyFill="1" applyBorder="1"/>
    <xf numFmtId="0" fontId="6" fillId="22" borderId="0" xfId="0" applyFont="1" applyFill="1" applyBorder="1" applyAlignment="1">
      <alignment horizontal="center" vertical="center"/>
    </xf>
    <xf numFmtId="0" fontId="6" fillId="22" borderId="52" xfId="0" applyFont="1" applyFill="1" applyBorder="1" applyAlignment="1">
      <alignment horizontal="center" vertical="center"/>
    </xf>
    <xf numFmtId="0" fontId="6" fillId="22" borderId="2" xfId="0" applyFont="1" applyFill="1" applyBorder="1"/>
    <xf numFmtId="0" fontId="7" fillId="5" borderId="2" xfId="0" applyFont="1" applyFill="1" applyBorder="1"/>
    <xf numFmtId="0" fontId="7" fillId="5" borderId="0" xfId="0" applyFont="1" applyFill="1" applyBorder="1"/>
    <xf numFmtId="0" fontId="7" fillId="5" borderId="0" xfId="0" applyFont="1" applyFill="1" applyBorder="1" applyAlignment="1">
      <alignment horizontal="center" vertical="center"/>
    </xf>
    <xf numFmtId="0" fontId="7" fillId="23" borderId="2" xfId="0" applyFont="1" applyFill="1" applyBorder="1"/>
    <xf numFmtId="0" fontId="7" fillId="23" borderId="0" xfId="0" applyFont="1" applyFill="1" applyBorder="1"/>
    <xf numFmtId="0" fontId="7" fillId="23" borderId="0" xfId="0" applyFont="1" applyFill="1" applyBorder="1" applyAlignment="1">
      <alignment horizontal="center" vertical="center"/>
    </xf>
    <xf numFmtId="0" fontId="17" fillId="5" borderId="4" xfId="0" applyFont="1" applyFill="1" applyBorder="1"/>
    <xf numFmtId="0" fontId="17" fillId="5" borderId="5" xfId="0" applyFont="1" applyFill="1" applyBorder="1"/>
    <xf numFmtId="0" fontId="18" fillId="5" borderId="5" xfId="0" applyFont="1" applyFill="1" applyBorder="1"/>
    <xf numFmtId="0" fontId="18" fillId="5" borderId="6" xfId="0" applyFont="1" applyFill="1" applyBorder="1"/>
    <xf numFmtId="0" fontId="18" fillId="5" borderId="55" xfId="0" applyFont="1" applyFill="1" applyBorder="1"/>
    <xf numFmtId="0" fontId="18" fillId="5" borderId="54" xfId="0" applyFont="1" applyFill="1" applyBorder="1"/>
    <xf numFmtId="0" fontId="0" fillId="7" borderId="0" xfId="0" applyFill="1" applyBorder="1"/>
    <xf numFmtId="0" fontId="7" fillId="7" borderId="0" xfId="0" applyFont="1" applyFill="1" applyBorder="1"/>
    <xf numFmtId="0" fontId="0" fillId="7" borderId="3" xfId="0" applyFill="1" applyBorder="1"/>
    <xf numFmtId="0" fontId="19" fillId="6" borderId="0" xfId="0" applyFont="1" applyFill="1" applyBorder="1" applyAlignment="1">
      <alignment horizontal="center"/>
    </xf>
    <xf numFmtId="0" fontId="7" fillId="19" borderId="0" xfId="0" applyFont="1" applyFill="1" applyBorder="1" applyAlignment="1">
      <alignment horizontal="left"/>
    </xf>
    <xf numFmtId="0" fontId="7" fillId="19" borderId="7" xfId="0" applyFont="1" applyFill="1" applyBorder="1"/>
    <xf numFmtId="0" fontId="7" fillId="7" borderId="0" xfId="0" applyFont="1" applyFill="1" applyBorder="1" applyAlignment="1">
      <alignment horizontal="left"/>
    </xf>
    <xf numFmtId="0" fontId="7" fillId="7" borderId="7" xfId="0" applyFont="1" applyFill="1" applyBorder="1"/>
    <xf numFmtId="0" fontId="19" fillId="6" borderId="0" xfId="0" applyFont="1" applyFill="1" applyBorder="1" applyAlignment="1">
      <alignment horizontal="left"/>
    </xf>
    <xf numFmtId="0" fontId="11" fillId="6" borderId="0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left" vertical="top"/>
    </xf>
    <xf numFmtId="0" fontId="7" fillId="19" borderId="5" xfId="0" applyFont="1" applyFill="1" applyBorder="1" applyAlignment="1">
      <alignment horizontal="left"/>
    </xf>
    <xf numFmtId="0" fontId="7" fillId="19" borderId="37" xfId="0" applyFont="1" applyFill="1" applyBorder="1"/>
    <xf numFmtId="0" fontId="19" fillId="6" borderId="7" xfId="0" applyFont="1" applyFill="1" applyBorder="1" applyAlignment="1">
      <alignment horizontal="left" vertical="top"/>
    </xf>
    <xf numFmtId="0" fontId="7" fillId="19" borderId="3" xfId="0" applyFont="1" applyFill="1" applyBorder="1"/>
    <xf numFmtId="0" fontId="7" fillId="7" borderId="3" xfId="0" applyFont="1" applyFill="1" applyBorder="1"/>
    <xf numFmtId="0" fontId="7" fillId="19" borderId="6" xfId="0" applyFont="1" applyFill="1" applyBorder="1"/>
    <xf numFmtId="0" fontId="19" fillId="6" borderId="3" xfId="0" applyFont="1" applyFill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24" borderId="61" xfId="0" applyFont="1" applyFill="1" applyBorder="1" applyAlignment="1">
      <alignment horizontal="center" vertical="center"/>
    </xf>
    <xf numFmtId="0" fontId="9" fillId="24" borderId="5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4" borderId="62" xfId="0" applyFont="1" applyFill="1" applyBorder="1" applyAlignment="1">
      <alignment horizontal="center" vertical="center"/>
    </xf>
    <xf numFmtId="0" fontId="9" fillId="24" borderId="63" xfId="0" applyFont="1" applyFill="1" applyBorder="1" applyAlignment="1">
      <alignment horizontal="center" vertical="center"/>
    </xf>
    <xf numFmtId="0" fontId="9" fillId="24" borderId="60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24" borderId="64" xfId="0" applyFont="1" applyFill="1" applyBorder="1" applyAlignment="1">
      <alignment horizontal="center" vertical="center"/>
    </xf>
    <xf numFmtId="0" fontId="9" fillId="24" borderId="66" xfId="0" applyFont="1" applyFill="1" applyBorder="1" applyAlignment="1">
      <alignment horizontal="center" vertical="center"/>
    </xf>
    <xf numFmtId="0" fontId="9" fillId="24" borderId="67" xfId="0" applyFont="1" applyFill="1" applyBorder="1" applyAlignment="1">
      <alignment horizontal="center" vertical="center"/>
    </xf>
    <xf numFmtId="0" fontId="9" fillId="24" borderId="68" xfId="0" applyFont="1" applyFill="1" applyBorder="1" applyAlignment="1">
      <alignment horizontal="center" vertical="center"/>
    </xf>
    <xf numFmtId="0" fontId="0" fillId="20" borderId="70" xfId="0" applyFill="1" applyBorder="1"/>
    <xf numFmtId="0" fontId="0" fillId="20" borderId="51" xfId="0" applyFill="1" applyBorder="1"/>
    <xf numFmtId="0" fontId="0" fillId="20" borderId="45" xfId="0" applyFill="1" applyBorder="1"/>
    <xf numFmtId="0" fontId="11" fillId="21" borderId="2" xfId="0" applyFont="1" applyFill="1" applyBorder="1"/>
    <xf numFmtId="0" fontId="11" fillId="21" borderId="0" xfId="0" applyFont="1" applyFill="1" applyBorder="1"/>
    <xf numFmtId="0" fontId="11" fillId="21" borderId="7" xfId="0" applyFont="1" applyFill="1" applyBorder="1"/>
    <xf numFmtId="0" fontId="11" fillId="15" borderId="0" xfId="0" applyFont="1" applyFill="1" applyBorder="1"/>
    <xf numFmtId="0" fontId="7" fillId="15" borderId="0" xfId="0" applyFont="1" applyFill="1" applyBorder="1"/>
    <xf numFmtId="0" fontId="11" fillId="15" borderId="3" xfId="0" applyFont="1" applyFill="1" applyBorder="1"/>
    <xf numFmtId="0" fontId="6" fillId="4" borderId="72" xfId="0" applyFont="1" applyFill="1" applyBorder="1"/>
    <xf numFmtId="0" fontId="0" fillId="4" borderId="73" xfId="0" applyFill="1" applyBorder="1"/>
    <xf numFmtId="0" fontId="0" fillId="4" borderId="74" xfId="0" applyFill="1" applyBorder="1"/>
    <xf numFmtId="0" fontId="6" fillId="13" borderId="34" xfId="0" applyFont="1" applyFill="1" applyBorder="1"/>
    <xf numFmtId="49" fontId="4" fillId="13" borderId="35" xfId="4" applyNumberFormat="1" applyFont="1" applyFill="1" applyBorder="1" applyAlignment="1">
      <alignment vertical="top" wrapText="1"/>
    </xf>
    <xf numFmtId="49" fontId="4" fillId="13" borderId="36" xfId="4" applyNumberFormat="1" applyFont="1" applyFill="1" applyBorder="1" applyAlignment="1">
      <alignment vertical="top" wrapText="1"/>
    </xf>
    <xf numFmtId="0" fontId="6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50" xfId="0" applyFill="1" applyBorder="1"/>
    <xf numFmtId="0" fontId="0" fillId="2" borderId="42" xfId="0" applyFill="1" applyBorder="1"/>
    <xf numFmtId="0" fontId="0" fillId="10" borderId="2" xfId="0" applyFont="1" applyFill="1" applyBorder="1"/>
    <xf numFmtId="0" fontId="0" fillId="13" borderId="2" xfId="0" applyFont="1" applyFill="1" applyBorder="1"/>
    <xf numFmtId="0" fontId="0" fillId="10" borderId="4" xfId="0" applyFont="1" applyFill="1" applyBorder="1"/>
    <xf numFmtId="0" fontId="0" fillId="10" borderId="5" xfId="0" applyFill="1" applyBorder="1"/>
    <xf numFmtId="0" fontId="0" fillId="10" borderId="6" xfId="0" applyFill="1" applyBorder="1"/>
    <xf numFmtId="0" fontId="20" fillId="0" borderId="0" xfId="0" applyFont="1" applyAlignment="1">
      <alignment horizontal="left"/>
    </xf>
    <xf numFmtId="0" fontId="20" fillId="0" borderId="0" xfId="0" applyFont="1"/>
    <xf numFmtId="0" fontId="4" fillId="25" borderId="2" xfId="4" applyFont="1" applyFill="1" applyBorder="1" applyAlignment="1">
      <alignment horizontal="left" vertical="top" wrapText="1"/>
    </xf>
    <xf numFmtId="0" fontId="4" fillId="25" borderId="0" xfId="4" applyFont="1" applyFill="1" applyBorder="1" applyAlignment="1">
      <alignment horizontal="left" vertical="top" wrapText="1"/>
    </xf>
    <xf numFmtId="0" fontId="4" fillId="25" borderId="3" xfId="4" applyFont="1" applyFill="1" applyBorder="1" applyAlignment="1">
      <alignment horizontal="left" vertical="top" wrapText="1"/>
    </xf>
    <xf numFmtId="0" fontId="4" fillId="25" borderId="4" xfId="4" applyFont="1" applyFill="1" applyBorder="1" applyAlignment="1">
      <alignment horizontal="left" vertical="top" wrapText="1"/>
    </xf>
    <xf numFmtId="0" fontId="4" fillId="25" borderId="5" xfId="4" applyFont="1" applyFill="1" applyBorder="1" applyAlignment="1">
      <alignment horizontal="left" vertical="top" wrapText="1"/>
    </xf>
    <xf numFmtId="0" fontId="4" fillId="25" borderId="6" xfId="4" applyFont="1" applyFill="1" applyBorder="1" applyAlignment="1">
      <alignment horizontal="left" vertical="top" wrapText="1"/>
    </xf>
    <xf numFmtId="0" fontId="6" fillId="12" borderId="34" xfId="0" applyFont="1" applyFill="1" applyBorder="1" applyAlignment="1">
      <alignment horizontal="left"/>
    </xf>
    <xf numFmtId="0" fontId="6" fillId="12" borderId="35" xfId="0" applyFont="1" applyFill="1" applyBorder="1" applyAlignment="1">
      <alignment horizontal="left"/>
    </xf>
    <xf numFmtId="0" fontId="6" fillId="12" borderId="36" xfId="0" applyFont="1" applyFill="1" applyBorder="1" applyAlignment="1">
      <alignment horizontal="left"/>
    </xf>
    <xf numFmtId="0" fontId="0" fillId="20" borderId="44" xfId="0" applyFill="1" applyBorder="1" applyAlignment="1">
      <alignment horizontal="center" vertical="center"/>
    </xf>
    <xf numFmtId="0" fontId="0" fillId="20" borderId="71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0" fontId="4" fillId="21" borderId="2" xfId="4" applyFont="1" applyFill="1" applyBorder="1" applyAlignment="1">
      <alignment horizontal="left" vertical="top" wrapText="1"/>
    </xf>
    <xf numFmtId="0" fontId="4" fillId="21" borderId="0" xfId="4" applyFont="1" applyFill="1" applyBorder="1" applyAlignment="1">
      <alignment horizontal="left" vertical="top" wrapText="1"/>
    </xf>
    <xf numFmtId="0" fontId="4" fillId="21" borderId="7" xfId="4" applyFont="1" applyFill="1" applyBorder="1" applyAlignment="1">
      <alignment horizontal="left" vertical="top" wrapText="1"/>
    </xf>
    <xf numFmtId="0" fontId="4" fillId="21" borderId="4" xfId="4" applyFont="1" applyFill="1" applyBorder="1" applyAlignment="1">
      <alignment horizontal="left" vertical="top" wrapText="1"/>
    </xf>
    <xf numFmtId="0" fontId="4" fillId="21" borderId="5" xfId="4" applyFont="1" applyFill="1" applyBorder="1" applyAlignment="1">
      <alignment horizontal="left" vertical="top" wrapText="1"/>
    </xf>
    <xf numFmtId="0" fontId="4" fillId="21" borderId="37" xfId="4" applyFont="1" applyFill="1" applyBorder="1" applyAlignment="1">
      <alignment horizontal="left" vertical="top" wrapText="1"/>
    </xf>
    <xf numFmtId="0" fontId="4" fillId="15" borderId="1" xfId="4" applyFont="1" applyFill="1" applyBorder="1" applyAlignment="1">
      <alignment horizontal="left" vertical="top" wrapText="1"/>
    </xf>
    <xf numFmtId="0" fontId="4" fillId="15" borderId="0" xfId="4" applyFont="1" applyFill="1" applyBorder="1" applyAlignment="1">
      <alignment horizontal="left" vertical="top" wrapText="1"/>
    </xf>
    <xf numFmtId="0" fontId="4" fillId="15" borderId="3" xfId="4" applyFont="1" applyFill="1" applyBorder="1" applyAlignment="1">
      <alignment horizontal="left" vertical="top" wrapText="1"/>
    </xf>
    <xf numFmtId="0" fontId="4" fillId="15" borderId="58" xfId="4" applyFont="1" applyFill="1" applyBorder="1" applyAlignment="1">
      <alignment horizontal="left" vertical="top" wrapText="1"/>
    </xf>
    <xf numFmtId="0" fontId="4" fillId="15" borderId="5" xfId="4" applyFont="1" applyFill="1" applyBorder="1" applyAlignment="1">
      <alignment horizontal="left" vertical="top" wrapText="1"/>
    </xf>
    <xf numFmtId="0" fontId="4" fillId="15" borderId="6" xfId="4" applyFont="1" applyFill="1" applyBorder="1" applyAlignment="1">
      <alignment horizontal="left" vertical="top" wrapText="1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0" fillId="20" borderId="39" xfId="0" applyNumberFormat="1" applyFill="1" applyBorder="1" applyAlignment="1">
      <alignment horizontal="center" vertical="center"/>
    </xf>
    <xf numFmtId="49" fontId="0" fillId="20" borderId="69" xfId="0" applyNumberFormat="1" applyFill="1" applyBorder="1" applyAlignment="1">
      <alignment horizontal="center" vertical="center"/>
    </xf>
    <xf numFmtId="49" fontId="0" fillId="20" borderId="46" xfId="0" applyNumberForma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15" fillId="3" borderId="3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75" xfId="0" applyFont="1" applyBorder="1" applyAlignment="1">
      <alignment horizontal="center" vertical="center"/>
    </xf>
    <xf numFmtId="0" fontId="21" fillId="0" borderId="76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6" borderId="34" xfId="0" applyFont="1" applyFill="1" applyBorder="1" applyAlignment="1">
      <alignment horizontal="left" vertical="top" wrapText="1"/>
    </xf>
    <xf numFmtId="0" fontId="6" fillId="6" borderId="35" xfId="0" applyFont="1" applyFill="1" applyBorder="1" applyAlignment="1">
      <alignment horizontal="left" vertical="top" wrapText="1"/>
    </xf>
    <xf numFmtId="0" fontId="6" fillId="6" borderId="36" xfId="0" applyFont="1" applyFill="1" applyBorder="1" applyAlignment="1">
      <alignment horizontal="left" vertical="top" wrapText="1"/>
    </xf>
    <xf numFmtId="0" fontId="7" fillId="22" borderId="52" xfId="0" applyFont="1" applyFill="1" applyBorder="1" applyAlignment="1">
      <alignment horizontal="center" textRotation="90"/>
    </xf>
    <xf numFmtId="0" fontId="7" fillId="5" borderId="0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19" fillId="6" borderId="0" xfId="0" applyFont="1" applyFill="1" applyBorder="1" applyAlignment="1">
      <alignment horizontal="center" wrapText="1"/>
    </xf>
    <xf numFmtId="0" fontId="7" fillId="19" borderId="0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 wrapText="1"/>
    </xf>
    <xf numFmtId="0" fontId="11" fillId="19" borderId="2" xfId="0" applyFont="1" applyFill="1" applyBorder="1" applyAlignment="1">
      <alignment horizontal="center"/>
    </xf>
    <xf numFmtId="0" fontId="11" fillId="19" borderId="0" xfId="0" applyFont="1" applyFill="1" applyBorder="1" applyAlignment="1">
      <alignment horizontal="center"/>
    </xf>
    <xf numFmtId="0" fontId="19" fillId="6" borderId="56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wrapText="1"/>
    </xf>
    <xf numFmtId="0" fontId="11" fillId="19" borderId="56" xfId="0" applyFont="1" applyFill="1" applyBorder="1" applyAlignment="1">
      <alignment horizontal="center"/>
    </xf>
    <xf numFmtId="0" fontId="11" fillId="19" borderId="1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19" borderId="5" xfId="0" applyFont="1" applyFill="1" applyBorder="1" applyAlignment="1">
      <alignment horizontal="center"/>
    </xf>
    <xf numFmtId="0" fontId="11" fillId="19" borderId="57" xfId="0" applyFont="1" applyFill="1" applyBorder="1" applyAlignment="1">
      <alignment horizontal="center"/>
    </xf>
    <xf numFmtId="0" fontId="11" fillId="19" borderId="58" xfId="0" applyFont="1" applyFill="1" applyBorder="1" applyAlignment="1">
      <alignment horizontal="center"/>
    </xf>
    <xf numFmtId="0" fontId="11" fillId="7" borderId="56" xfId="0" applyFont="1" applyFill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1" fillId="19" borderId="4" xfId="0" applyFont="1" applyFill="1" applyBorder="1" applyAlignment="1">
      <alignment horizontal="center"/>
    </xf>
    <xf numFmtId="0" fontId="11" fillId="19" borderId="5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22" fillId="3" borderId="34" xfId="0" applyFont="1" applyFill="1" applyBorder="1" applyAlignment="1">
      <alignment horizontal="center"/>
    </xf>
    <xf numFmtId="0" fontId="22" fillId="3" borderId="35" xfId="0" applyFont="1" applyFill="1" applyBorder="1" applyAlignment="1">
      <alignment horizontal="center"/>
    </xf>
    <xf numFmtId="0" fontId="22" fillId="3" borderId="36" xfId="0" applyFont="1" applyFill="1" applyBorder="1" applyAlignment="1">
      <alignment horizontal="center"/>
    </xf>
  </cellXfs>
  <cellStyles count="5">
    <cellStyle name="Normale" xfId="0" builtinId="0"/>
    <cellStyle name="Normale 2" xfId="2" xr:uid="{00000000-0005-0000-0000-000001000000}"/>
    <cellStyle name="Normale 3" xfId="1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2" defaultPivotStyle="PivotStyleLight16"/>
  <colors>
    <mruColors>
      <color rgb="FFCC00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2</xdr:col>
      <xdr:colOff>13875</xdr:colOff>
      <xdr:row>6</xdr:row>
      <xdr:rowOff>13875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057275"/>
          <a:ext cx="242475" cy="25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11907</xdr:colOff>
      <xdr:row>8</xdr:row>
      <xdr:rowOff>13875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57325"/>
          <a:ext cx="250032" cy="25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12</xdr:col>
      <xdr:colOff>13875</xdr:colOff>
      <xdr:row>10</xdr:row>
      <xdr:rowOff>13875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6875" y="18002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11</xdr:col>
      <xdr:colOff>9525</xdr:colOff>
      <xdr:row>7</xdr:row>
      <xdr:rowOff>0</xdr:rowOff>
    </xdr:from>
    <xdr:to>
      <xdr:col>12</xdr:col>
      <xdr:colOff>23400</xdr:colOff>
      <xdr:row>8</xdr:row>
      <xdr:rowOff>13875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6400" y="14573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13875</xdr:colOff>
      <xdr:row>10</xdr:row>
      <xdr:rowOff>13875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002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7</xdr:row>
      <xdr:rowOff>0</xdr:rowOff>
    </xdr:from>
    <xdr:to>
      <xdr:col>21</xdr:col>
      <xdr:colOff>13875</xdr:colOff>
      <xdr:row>8</xdr:row>
      <xdr:rowOff>13875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371600"/>
          <a:ext cx="242475" cy="252000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9</xdr:row>
      <xdr:rowOff>0</xdr:rowOff>
    </xdr:from>
    <xdr:to>
      <xdr:col>22</xdr:col>
      <xdr:colOff>4350</xdr:colOff>
      <xdr:row>10</xdr:row>
      <xdr:rowOff>13875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1905000"/>
          <a:ext cx="232950" cy="25200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5</xdr:row>
      <xdr:rowOff>0</xdr:rowOff>
    </xdr:from>
    <xdr:to>
      <xdr:col>18</xdr:col>
      <xdr:colOff>13875</xdr:colOff>
      <xdr:row>6</xdr:row>
      <xdr:rowOff>13875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123950"/>
          <a:ext cx="252000" cy="252000"/>
        </a:xfrm>
        <a:prstGeom prst="rect">
          <a:avLst/>
        </a:prstGeom>
      </xdr:spPr>
    </xdr:pic>
    <xdr:clientData/>
  </xdr:twoCellAnchor>
  <xdr:twoCellAnchor>
    <xdr:from>
      <xdr:col>5</xdr:col>
      <xdr:colOff>19050</xdr:colOff>
      <xdr:row>4</xdr:row>
      <xdr:rowOff>9525</xdr:rowOff>
    </xdr:from>
    <xdr:to>
      <xdr:col>17</xdr:col>
      <xdr:colOff>2221</xdr:colOff>
      <xdr:row>4</xdr:row>
      <xdr:rowOff>392124</xdr:rowOff>
    </xdr:to>
    <xdr:pic>
      <xdr:nvPicPr>
        <xdr:cNvPr id="13" name="Immagine 12" descr="Marce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666750"/>
          <a:ext cx="2726371" cy="3825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5B9BD5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23400</xdr:colOff>
      <xdr:row>12</xdr:row>
      <xdr:rowOff>13875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907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19</xdr:col>
      <xdr:colOff>23400</xdr:colOff>
      <xdr:row>12</xdr:row>
      <xdr:rowOff>13875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1990725"/>
          <a:ext cx="252000" cy="252000"/>
        </a:xfrm>
        <a:prstGeom prst="rect">
          <a:avLst/>
        </a:prstGeom>
      </xdr:spPr>
    </xdr:pic>
    <xdr:clientData/>
  </xdr:twoCellAnchor>
  <xdr:twoCellAnchor editAs="oneCell">
    <xdr:from>
      <xdr:col>0</xdr:col>
      <xdr:colOff>142875</xdr:colOff>
      <xdr:row>0</xdr:row>
      <xdr:rowOff>28576</xdr:rowOff>
    </xdr:from>
    <xdr:to>
      <xdr:col>2</xdr:col>
      <xdr:colOff>114300</xdr:colOff>
      <xdr:row>0</xdr:row>
      <xdr:rowOff>408725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8576"/>
          <a:ext cx="428625" cy="380149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0</xdr:row>
      <xdr:rowOff>76200</xdr:rowOff>
    </xdr:from>
    <xdr:to>
      <xdr:col>14</xdr:col>
      <xdr:colOff>215046</xdr:colOff>
      <xdr:row>0</xdr:row>
      <xdr:rowOff>333375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76200"/>
          <a:ext cx="662721" cy="257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66"/>
  <sheetViews>
    <sheetView tabSelected="1" zoomScaleNormal="100" workbookViewId="0">
      <selection activeCell="O14" sqref="O14:X14"/>
    </sheetView>
  </sheetViews>
  <sheetFormatPr defaultColWidth="8.85546875" defaultRowHeight="15" x14ac:dyDescent="0.25"/>
  <cols>
    <col min="1" max="24" width="3.42578125" customWidth="1"/>
    <col min="25" max="25" width="8.85546875" hidden="1" customWidth="1"/>
    <col min="26" max="27" width="9.140625" hidden="1" customWidth="1"/>
    <col min="28" max="28" width="9.7109375" hidden="1" customWidth="1"/>
    <col min="29" max="35" width="9.140625" hidden="1" customWidth="1"/>
    <col min="36" max="39" width="9.140625" customWidth="1"/>
    <col min="40" max="40" width="6.42578125" customWidth="1"/>
  </cols>
  <sheetData>
    <row r="1" spans="1:27" ht="33.75" customHeight="1" thickBot="1" x14ac:dyDescent="0.4">
      <c r="A1" s="210"/>
      <c r="B1" s="210"/>
      <c r="D1" s="212"/>
      <c r="E1" s="213"/>
      <c r="F1" s="213"/>
      <c r="G1" s="213"/>
      <c r="H1" s="213"/>
      <c r="I1" s="213"/>
      <c r="J1" s="213"/>
      <c r="K1" s="213"/>
      <c r="L1" s="214"/>
      <c r="M1" s="3"/>
      <c r="P1" s="212" t="s">
        <v>0</v>
      </c>
      <c r="Q1" s="213"/>
      <c r="R1" s="213"/>
      <c r="S1" s="213"/>
      <c r="T1" s="213"/>
      <c r="U1" s="213"/>
      <c r="V1" s="213"/>
      <c r="W1" s="213"/>
      <c r="X1" s="214"/>
      <c r="AA1" t="s">
        <v>0</v>
      </c>
    </row>
    <row r="2" spans="1:27" ht="10.5" customHeight="1" x14ac:dyDescent="0.35">
      <c r="A2" s="135"/>
      <c r="B2" s="135"/>
      <c r="C2" s="3"/>
      <c r="M2" s="3"/>
      <c r="AA2" t="s">
        <v>75</v>
      </c>
    </row>
    <row r="3" spans="1:27" ht="15" customHeight="1" x14ac:dyDescent="0.35">
      <c r="A3" s="172" t="s">
        <v>72</v>
      </c>
      <c r="C3" s="3"/>
      <c r="F3" s="201">
        <v>25</v>
      </c>
      <c r="G3" s="201"/>
      <c r="K3" s="172" t="s">
        <v>73</v>
      </c>
      <c r="N3" s="215">
        <f>SUM(C6:L6)+SUM(S6:X6)+SUM(C8:H8)+SUM(M8:R8)+SUM(V8:X8)+SUM(C10:H10)+SUM(M10:R10)+SUM(W10:X10)</f>
        <v>6</v>
      </c>
      <c r="O3" s="215"/>
      <c r="S3" s="173" t="s">
        <v>74</v>
      </c>
      <c r="W3" s="201">
        <f>F3-N3</f>
        <v>19</v>
      </c>
      <c r="X3" s="201"/>
      <c r="AA3" t="s">
        <v>76</v>
      </c>
    </row>
    <row r="4" spans="1:27" ht="9.75" customHeight="1" x14ac:dyDescent="0.35">
      <c r="C4" s="3"/>
      <c r="F4" s="3"/>
      <c r="G4" s="3"/>
      <c r="M4" s="34" t="str">
        <f>IF(AJ3,"Scuderia Spiata","")</f>
        <v/>
      </c>
      <c r="Q4" s="34" t="str">
        <f>IF(AJ3,#REF!,"")</f>
        <v/>
      </c>
      <c r="AA4" t="s">
        <v>77</v>
      </c>
    </row>
    <row r="5" spans="1:27" ht="32.1" customHeight="1" thickBot="1" x14ac:dyDescent="0.4">
      <c r="C5" s="2"/>
      <c r="L5" s="4"/>
      <c r="M5" s="5"/>
      <c r="AA5" t="s">
        <v>78</v>
      </c>
    </row>
    <row r="6" spans="1:27" ht="18.75" customHeight="1" thickTop="1" thickBot="1" x14ac:dyDescent="0.3">
      <c r="A6" s="136" t="s">
        <v>58</v>
      </c>
      <c r="B6" s="6"/>
      <c r="C6" s="7">
        <v>1</v>
      </c>
      <c r="D6" s="7" t="str">
        <f>IF(AND($A$6&gt;1,NOT($A$6="sel")),1,"")</f>
        <v/>
      </c>
      <c r="E6" s="7" t="str">
        <f>IF(AND($A$6&gt;2,NOT($A$6="sel")),1,"")</f>
        <v/>
      </c>
      <c r="F6" s="7" t="str">
        <f>IF(AND($A$6&gt;3,NOT($A$6="sel")),1,"")</f>
        <v/>
      </c>
      <c r="G6" s="7" t="str">
        <f>IF(AND($A$6&gt;4,NOT($A$6="sel")),1,"")</f>
        <v/>
      </c>
      <c r="H6" s="7" t="str">
        <f>IF(AND($A$6&gt;5,NOT($A$6="sel")),1,"")</f>
        <v/>
      </c>
      <c r="I6" s="7" t="str">
        <f>IF(AND($A$6&gt;6,NOT($A$6="sel")),1,"")</f>
        <v/>
      </c>
      <c r="J6" s="7" t="str">
        <f>IF(AND($A$6&gt;7,NOT($A$6="sel")),1,"")</f>
        <v/>
      </c>
      <c r="K6" s="7" t="str">
        <f>IF(AND($A$6&gt;8,NOT($A$6="sel")),1,"")</f>
        <v/>
      </c>
      <c r="L6" s="8" t="str">
        <f>IF(AND($A$6&gt;9,NOT($A$6="sel")),1,"")</f>
        <v/>
      </c>
      <c r="Q6" s="141" t="s">
        <v>58</v>
      </c>
      <c r="R6" s="11"/>
      <c r="S6" s="12">
        <v>1</v>
      </c>
      <c r="T6" s="12" t="str">
        <f>IF(AND(Q6&gt;1,NOT(Q6="sel")),1,"")</f>
        <v/>
      </c>
      <c r="U6" s="12" t="str">
        <f>IF(AND(Q6&gt;2,NOT(Q6="sel")),1,"")</f>
        <v/>
      </c>
      <c r="V6" s="12" t="str">
        <f>IF(AND(Q6&gt;3,NOT(Q6="sel")),1,"")</f>
        <v/>
      </c>
      <c r="W6" s="12" t="str">
        <f>IF(AND(Q6&gt;4,NOT(Q6="sel")),1,"")</f>
        <v/>
      </c>
      <c r="X6" s="13" t="str">
        <f>IF(AND(Q6&gt;5,NOT(Q6="sel")),1,"")</f>
        <v/>
      </c>
      <c r="Z6" t="s">
        <v>58</v>
      </c>
      <c r="AA6" t="s">
        <v>79</v>
      </c>
    </row>
    <row r="7" spans="1:27" ht="6" customHeight="1" thickTop="1" thickBot="1" x14ac:dyDescent="0.3">
      <c r="A7" s="138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9"/>
      <c r="Z7">
        <v>1</v>
      </c>
      <c r="AA7" t="s">
        <v>80</v>
      </c>
    </row>
    <row r="8" spans="1:27" ht="18.75" customHeight="1" thickTop="1" thickBot="1" x14ac:dyDescent="0.3">
      <c r="A8" s="139" t="s">
        <v>58</v>
      </c>
      <c r="B8" s="17"/>
      <c r="C8" s="18">
        <v>1</v>
      </c>
      <c r="D8" s="18" t="str">
        <f>IF(AND(A8&gt;1,NOT(A8="sel")),1,"")</f>
        <v/>
      </c>
      <c r="E8" s="18" t="str">
        <f>IF(AND(A8&gt;2,NOT(A8="sel")),1,"")</f>
        <v/>
      </c>
      <c r="F8" s="18" t="str">
        <f>IF(AND(A8&gt;3,NOT(A8="sel")),1,"")</f>
        <v/>
      </c>
      <c r="G8" s="18" t="str">
        <f>IF(AND(A8&gt;4,NOT(A8="sel")),1,"")</f>
        <v/>
      </c>
      <c r="H8" s="19" t="str">
        <f>IF(AND(A8&gt;5,NOT(A8="sel")),1,"")</f>
        <v/>
      </c>
      <c r="K8" s="143" t="s">
        <v>58</v>
      </c>
      <c r="L8" s="142"/>
      <c r="M8" s="23">
        <v>1</v>
      </c>
      <c r="N8" s="23" t="str">
        <f>IF(AND(K8&gt;1,NOT(K8="sel")),1,"")</f>
        <v/>
      </c>
      <c r="O8" s="23" t="str">
        <f>IF(AND(K8&gt;2,NOT(K8="sel")),1,"")</f>
        <v/>
      </c>
      <c r="P8" s="23" t="str">
        <f>IF(AND(K8&gt;3,NOT(K8="sel")),1,"")</f>
        <v/>
      </c>
      <c r="Q8" s="23" t="str">
        <f>IF(AND(K8&gt;4,NOT(K8="sel")),1,"")</f>
        <v/>
      </c>
      <c r="R8" s="24" t="str">
        <f>IF(AND(K8&gt;5,NOT(K8="sel")),1,"")</f>
        <v/>
      </c>
      <c r="T8" s="146" t="s">
        <v>58</v>
      </c>
      <c r="U8" s="28"/>
      <c r="V8" s="29" t="str">
        <f>IF(AND($T$8&gt;0,NOT($T$8="sel")),1,"")</f>
        <v/>
      </c>
      <c r="W8" s="29" t="str">
        <f>IF(AND($T$8&gt;1,NOT($T$8="sel")),1,"")</f>
        <v/>
      </c>
      <c r="X8" s="30" t="str">
        <f>IF(AND($T$8&gt;2,NOT($T$8="sel")),1,"")</f>
        <v/>
      </c>
      <c r="Z8">
        <v>2</v>
      </c>
      <c r="AA8" t="s">
        <v>81</v>
      </c>
    </row>
    <row r="9" spans="1:27" ht="6" customHeight="1" thickTop="1" thickBot="1" x14ac:dyDescent="0.3">
      <c r="A9" s="138"/>
      <c r="C9" s="10"/>
      <c r="D9" s="10"/>
      <c r="E9" s="10"/>
      <c r="F9" s="10"/>
      <c r="G9" s="10"/>
      <c r="H9" s="10"/>
      <c r="I9" s="10"/>
      <c r="K9" s="138"/>
      <c r="L9" s="10"/>
      <c r="M9" s="10"/>
      <c r="N9" s="10"/>
      <c r="O9" s="10"/>
      <c r="P9" s="9"/>
      <c r="Q9" s="9"/>
      <c r="U9" s="138"/>
      <c r="Z9">
        <v>3</v>
      </c>
      <c r="AA9" t="s">
        <v>82</v>
      </c>
    </row>
    <row r="10" spans="1:27" ht="18.75" customHeight="1" thickTop="1" thickBot="1" x14ac:dyDescent="0.3">
      <c r="A10" s="140" t="s">
        <v>58</v>
      </c>
      <c r="B10" s="25"/>
      <c r="C10" s="26">
        <v>1</v>
      </c>
      <c r="D10" s="26" t="str">
        <f>IF(AND(A10&gt;1,NOT(A10="sel")),1,"")</f>
        <v/>
      </c>
      <c r="E10" s="26" t="str">
        <f>IF(AND(A10&gt;2,NOT(A10="sel")),1,"")</f>
        <v/>
      </c>
      <c r="F10" s="26" t="str">
        <f>IF(AND(A10&gt;3,NOT(A10="sel")),1,"")</f>
        <v/>
      </c>
      <c r="G10" s="26" t="str">
        <f>IF(AND(A10&gt;4,NOT(A10="sel")),1,"")</f>
        <v/>
      </c>
      <c r="H10" s="27" t="str">
        <f>IF(AND(A10&gt;5,NOT(A10="sel")),1,"")</f>
        <v/>
      </c>
      <c r="K10" s="144" t="s">
        <v>58</v>
      </c>
      <c r="L10" s="31"/>
      <c r="M10" s="32">
        <v>1</v>
      </c>
      <c r="N10" s="32" t="str">
        <f>IF(AND(K10&gt;1,NOT(K10="sel")),1,"")</f>
        <v/>
      </c>
      <c r="O10" s="32" t="str">
        <f>IF(AND(K10&gt;2,NOT(K10="sel")),1,"")</f>
        <v/>
      </c>
      <c r="P10" s="32" t="str">
        <f>IF(AND(K10&gt;3,NOT(K10="sel")),1,"")</f>
        <v/>
      </c>
      <c r="Q10" s="32" t="str">
        <f>IF(AND(K10&gt;4,NOT(K10="sel")),1,"")</f>
        <v/>
      </c>
      <c r="R10" s="33" t="str">
        <f>IF(AND(K10&gt;5,NOT(K10="sel")),1,"")</f>
        <v/>
      </c>
      <c r="U10" s="146" t="s">
        <v>58</v>
      </c>
      <c r="V10" s="28"/>
      <c r="W10" s="29" t="str">
        <f>IF(AND($U$10&gt;0,NOT($U$10="sel")),1,"")</f>
        <v/>
      </c>
      <c r="X10" s="30" t="str">
        <f>IF(AND($U$10&gt;1,NOT($U$10="sel")),1,"")</f>
        <v/>
      </c>
      <c r="Z10">
        <v>4</v>
      </c>
      <c r="AA10" t="s">
        <v>83</v>
      </c>
    </row>
    <row r="11" spans="1:27" ht="6" customHeight="1" thickTop="1" thickBot="1" x14ac:dyDescent="0.3">
      <c r="A11" s="13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9"/>
      <c r="Z11">
        <v>5</v>
      </c>
      <c r="AA11" t="s">
        <v>84</v>
      </c>
    </row>
    <row r="12" spans="1:27" ht="18.75" customHeight="1" thickTop="1" thickBot="1" x14ac:dyDescent="0.3">
      <c r="A12" s="137">
        <v>7</v>
      </c>
      <c r="B12" s="14"/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>
        <v>1</v>
      </c>
      <c r="I12" s="16">
        <v>1</v>
      </c>
      <c r="R12" s="145">
        <v>5</v>
      </c>
      <c r="S12" s="20"/>
      <c r="T12" s="21">
        <v>1</v>
      </c>
      <c r="U12" s="21">
        <v>1</v>
      </c>
      <c r="V12" s="21">
        <v>1</v>
      </c>
      <c r="W12" s="21">
        <v>1</v>
      </c>
      <c r="X12" s="22">
        <v>1</v>
      </c>
      <c r="Z12">
        <v>6</v>
      </c>
      <c r="AA12" t="s">
        <v>85</v>
      </c>
    </row>
    <row r="13" spans="1:27" ht="6" customHeight="1" thickTop="1" thickBot="1" x14ac:dyDescent="0.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  <c r="Z13">
        <v>7</v>
      </c>
    </row>
    <row r="14" spans="1:27" ht="13.5" customHeight="1" thickTop="1" x14ac:dyDescent="0.25">
      <c r="A14" s="95"/>
      <c r="B14" s="40"/>
      <c r="C14" s="40"/>
      <c r="D14" s="96" t="s">
        <v>35</v>
      </c>
      <c r="E14" s="207" t="s">
        <v>86</v>
      </c>
      <c r="F14" s="208"/>
      <c r="G14" s="208"/>
      <c r="H14" s="208"/>
      <c r="I14" s="208"/>
      <c r="J14" s="208"/>
      <c r="K14" s="208"/>
      <c r="L14" s="208"/>
      <c r="M14" s="208"/>
      <c r="N14" s="209"/>
      <c r="O14" s="241" t="s">
        <v>36</v>
      </c>
      <c r="P14" s="242"/>
      <c r="Q14" s="242"/>
      <c r="R14" s="242"/>
      <c r="S14" s="242"/>
      <c r="T14" s="242"/>
      <c r="U14" s="242"/>
      <c r="V14" s="242"/>
      <c r="W14" s="242"/>
      <c r="X14" s="243"/>
      <c r="Z14">
        <v>8</v>
      </c>
    </row>
    <row r="15" spans="1:27" ht="13.5" customHeight="1" thickBot="1" x14ac:dyDescent="0.3">
      <c r="A15" s="68"/>
      <c r="B15" s="43"/>
      <c r="C15" s="43"/>
      <c r="D15" s="97" t="s">
        <v>34</v>
      </c>
      <c r="E15" s="211" t="s">
        <v>31</v>
      </c>
      <c r="F15" s="211"/>
      <c r="G15" s="202" t="s">
        <v>32</v>
      </c>
      <c r="H15" s="202"/>
      <c r="I15" s="202" t="s">
        <v>33</v>
      </c>
      <c r="J15" s="202"/>
      <c r="K15" s="202" t="s">
        <v>60</v>
      </c>
      <c r="L15" s="202"/>
      <c r="M15" s="202" t="s">
        <v>59</v>
      </c>
      <c r="N15" s="203"/>
      <c r="O15" s="211" t="s">
        <v>31</v>
      </c>
      <c r="P15" s="211"/>
      <c r="Q15" s="202" t="s">
        <v>32</v>
      </c>
      <c r="R15" s="202"/>
      <c r="S15" s="202" t="s">
        <v>33</v>
      </c>
      <c r="T15" s="202"/>
      <c r="U15" s="202" t="s">
        <v>60</v>
      </c>
      <c r="V15" s="202"/>
      <c r="W15" s="202" t="s">
        <v>59</v>
      </c>
      <c r="X15" s="203"/>
      <c r="Z15">
        <v>9</v>
      </c>
    </row>
    <row r="16" spans="1:27" ht="13.5" customHeight="1" x14ac:dyDescent="0.25">
      <c r="A16" s="147" t="s">
        <v>28</v>
      </c>
      <c r="B16" s="98"/>
      <c r="C16" s="98"/>
      <c r="D16" s="98"/>
      <c r="E16" s="204" t="s">
        <v>37</v>
      </c>
      <c r="F16" s="205"/>
      <c r="G16" s="204" t="s">
        <v>37</v>
      </c>
      <c r="H16" s="205"/>
      <c r="I16" s="204" t="s">
        <v>37</v>
      </c>
      <c r="J16" s="205"/>
      <c r="K16" s="204" t="s">
        <v>37</v>
      </c>
      <c r="L16" s="205"/>
      <c r="M16" s="204" t="s">
        <v>37</v>
      </c>
      <c r="N16" s="206"/>
      <c r="O16" s="204" t="s">
        <v>23</v>
      </c>
      <c r="P16" s="205"/>
      <c r="Q16" s="204" t="s">
        <v>37</v>
      </c>
      <c r="R16" s="205"/>
      <c r="S16" s="204" t="s">
        <v>37</v>
      </c>
      <c r="T16" s="205"/>
      <c r="U16" s="204" t="s">
        <v>37</v>
      </c>
      <c r="V16" s="205"/>
      <c r="W16" s="204" t="s">
        <v>37</v>
      </c>
      <c r="X16" s="206"/>
      <c r="Z16">
        <v>10</v>
      </c>
    </row>
    <row r="17" spans="1:33" ht="13.5" customHeight="1" x14ac:dyDescent="0.25">
      <c r="A17" s="165" t="s">
        <v>30</v>
      </c>
      <c r="B17" s="166"/>
      <c r="C17" s="166"/>
      <c r="D17" s="166"/>
      <c r="E17" s="198" t="s">
        <v>38</v>
      </c>
      <c r="F17" s="199"/>
      <c r="G17" s="198" t="s">
        <v>38</v>
      </c>
      <c r="H17" s="199"/>
      <c r="I17" s="198" t="s">
        <v>38</v>
      </c>
      <c r="J17" s="199"/>
      <c r="K17" s="198" t="s">
        <v>38</v>
      </c>
      <c r="L17" s="199"/>
      <c r="M17" s="198" t="s">
        <v>38</v>
      </c>
      <c r="N17" s="200"/>
      <c r="O17" s="198" t="s">
        <v>39</v>
      </c>
      <c r="P17" s="199"/>
      <c r="Q17" s="198" t="s">
        <v>39</v>
      </c>
      <c r="R17" s="199"/>
      <c r="S17" s="198" t="s">
        <v>40</v>
      </c>
      <c r="T17" s="199"/>
      <c r="U17" s="198" t="s">
        <v>40</v>
      </c>
      <c r="V17" s="199"/>
      <c r="W17" s="198" t="s">
        <v>40</v>
      </c>
      <c r="X17" s="200"/>
    </row>
    <row r="18" spans="1:33" ht="13.5" customHeight="1" thickBot="1" x14ac:dyDescent="0.3">
      <c r="A18" s="148" t="s">
        <v>29</v>
      </c>
      <c r="B18" s="149"/>
      <c r="C18" s="149"/>
      <c r="D18" s="149"/>
      <c r="E18" s="183">
        <v>0</v>
      </c>
      <c r="F18" s="184"/>
      <c r="G18" s="183">
        <v>0</v>
      </c>
      <c r="H18" s="184"/>
      <c r="I18" s="183">
        <v>0</v>
      </c>
      <c r="J18" s="184"/>
      <c r="K18" s="183">
        <v>0</v>
      </c>
      <c r="L18" s="184"/>
      <c r="M18" s="183">
        <v>0</v>
      </c>
      <c r="N18" s="185"/>
      <c r="O18" s="183">
        <v>0</v>
      </c>
      <c r="P18" s="184"/>
      <c r="Q18" s="183">
        <v>0</v>
      </c>
      <c r="R18" s="184"/>
      <c r="S18" s="183">
        <v>0</v>
      </c>
      <c r="T18" s="184"/>
      <c r="U18" s="183">
        <v>0</v>
      </c>
      <c r="V18" s="184"/>
      <c r="W18" s="183">
        <v>0</v>
      </c>
      <c r="X18" s="185"/>
    </row>
    <row r="19" spans="1:33" ht="8.1" customHeight="1" thickTop="1" thickBot="1" x14ac:dyDescent="0.3"/>
    <row r="20" spans="1:33" ht="15" customHeight="1" thickTop="1" x14ac:dyDescent="0.25">
      <c r="A20" s="64" t="s">
        <v>4</v>
      </c>
      <c r="B20" s="65"/>
      <c r="C20" s="66"/>
      <c r="D20" s="66" t="s">
        <v>8</v>
      </c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7"/>
    </row>
    <row r="21" spans="1:33" ht="15" customHeight="1" thickBot="1" x14ac:dyDescent="0.3">
      <c r="A21" s="162" t="s">
        <v>61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</row>
    <row r="22" spans="1:33" ht="6" customHeight="1" thickTop="1" thickBot="1" x14ac:dyDescent="0.3"/>
    <row r="23" spans="1:33" ht="15" customHeight="1" thickTop="1" x14ac:dyDescent="0.25">
      <c r="A23" s="60" t="s">
        <v>5</v>
      </c>
      <c r="B23" s="61"/>
      <c r="C23" s="61"/>
      <c r="D23" s="61"/>
      <c r="E23" s="62" t="s">
        <v>9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3"/>
      <c r="AC23" s="1"/>
      <c r="AD23" s="1"/>
      <c r="AE23" s="1"/>
      <c r="AF23" s="1"/>
      <c r="AG23" s="1"/>
    </row>
    <row r="24" spans="1:33" ht="13.5" customHeight="1" x14ac:dyDescent="0.25">
      <c r="A24" s="150" t="s">
        <v>6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2"/>
      <c r="M24" s="153" t="str">
        <f>IF(AG3,"Auto non di turno (se l'auto di turno ottiene 8 o meno)","Auto non di turno (se l'auto di turno ottiene 10 o meno)")</f>
        <v>Auto non di turno (se l'auto di turno ottiene 10 o meno)</v>
      </c>
      <c r="N24" s="153"/>
      <c r="O24" s="153"/>
      <c r="P24" s="153"/>
      <c r="Q24" s="154"/>
      <c r="R24" s="153"/>
      <c r="S24" s="153"/>
      <c r="T24" s="153"/>
      <c r="U24" s="153"/>
      <c r="V24" s="153"/>
      <c r="W24" s="153"/>
      <c r="X24" s="155"/>
      <c r="AD24" s="1"/>
      <c r="AE24" s="1"/>
      <c r="AF24" s="1"/>
      <c r="AG24" s="1"/>
    </row>
    <row r="25" spans="1:33" ht="13.5" customHeight="1" x14ac:dyDescent="0.25">
      <c r="A25" s="186" t="s">
        <v>62</v>
      </c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8"/>
      <c r="M25" s="192" t="s">
        <v>63</v>
      </c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4"/>
      <c r="AE25" s="35"/>
      <c r="AF25" s="35"/>
    </row>
    <row r="26" spans="1:33" ht="13.5" customHeight="1" x14ac:dyDescent="0.25">
      <c r="A26" s="186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92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4"/>
    </row>
    <row r="27" spans="1:33" s="36" customFormat="1" ht="13.5" customHeight="1" thickBot="1" x14ac:dyDescent="0.3">
      <c r="A27" s="189"/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1"/>
      <c r="M27" s="195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7"/>
      <c r="Z27" s="35"/>
      <c r="AA27"/>
      <c r="AB27"/>
      <c r="AC27"/>
      <c r="AD27" s="35"/>
    </row>
    <row r="28" spans="1:33" ht="6" customHeight="1" thickTop="1" thickBot="1" x14ac:dyDescent="0.3"/>
    <row r="29" spans="1:33" ht="13.5" customHeight="1" thickTop="1" x14ac:dyDescent="0.25">
      <c r="A29" s="159" t="s">
        <v>65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1"/>
    </row>
    <row r="30" spans="1:33" ht="13.5" customHeight="1" x14ac:dyDescent="0.25">
      <c r="A30" s="174" t="s">
        <v>66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6"/>
      <c r="Z30" s="35"/>
      <c r="AD30" s="69"/>
    </row>
    <row r="31" spans="1:33" ht="13.5" customHeight="1" thickBot="1" x14ac:dyDescent="0.3">
      <c r="A31" s="177"/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9"/>
      <c r="Z31" s="70"/>
      <c r="AB31" s="71"/>
      <c r="AD31" s="37"/>
      <c r="AE31" s="35"/>
      <c r="AF31" s="37"/>
    </row>
    <row r="32" spans="1:33" ht="6" customHeight="1" thickTop="1" thickBot="1" x14ac:dyDescent="0.3"/>
    <row r="33" spans="1:29" ht="16.5" thickTop="1" thickBot="1" x14ac:dyDescent="0.3">
      <c r="A33" s="156" t="s">
        <v>64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8"/>
    </row>
    <row r="34" spans="1:29" ht="6" customHeight="1" thickTop="1" thickBot="1" x14ac:dyDescent="0.3"/>
    <row r="35" spans="1:29" ht="13.5" customHeight="1" thickTop="1" x14ac:dyDescent="0.25">
      <c r="A35" s="39" t="s">
        <v>10</v>
      </c>
      <c r="B35" s="40"/>
      <c r="C35" s="40"/>
      <c r="D35" s="40"/>
      <c r="E35" s="40"/>
      <c r="F35" s="40"/>
      <c r="G35" s="40"/>
      <c r="H35" s="40"/>
      <c r="I35" s="41" t="s">
        <v>11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2"/>
      <c r="Z35">
        <f>SUM(W10:X10)</f>
        <v>0</v>
      </c>
      <c r="AA35">
        <v>0</v>
      </c>
      <c r="AB35">
        <v>1</v>
      </c>
      <c r="AC35">
        <v>2</v>
      </c>
    </row>
    <row r="36" spans="1:29" ht="13.5" customHeight="1" x14ac:dyDescent="0.25">
      <c r="A36" s="47" t="str">
        <f>HLOOKUP(Z35,AA35:AC37,2,FALSE)</f>
        <v>da 1 a 15 su un D20, l’auto è eliminata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51"/>
      <c r="AA36" s="38" t="s">
        <v>12</v>
      </c>
      <c r="AB36" s="38" t="s">
        <v>24</v>
      </c>
      <c r="AC36" s="38" t="s">
        <v>26</v>
      </c>
    </row>
    <row r="37" spans="1:29" ht="13.5" customHeight="1" x14ac:dyDescent="0.25">
      <c r="A37" s="49" t="str">
        <f>HLOOKUP(Z35,AA35:AC37,3,FALSE)</f>
        <v>con 16+ su un D20, l’auto va in Testacoda ed acquisisce un segnalino Auto Danneggiata.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2"/>
      <c r="AA37" s="38" t="s">
        <v>13</v>
      </c>
      <c r="AB37" s="38" t="s">
        <v>25</v>
      </c>
      <c r="AC37" s="38" t="s">
        <v>27</v>
      </c>
    </row>
    <row r="38" spans="1:29" ht="13.5" customHeight="1" thickBot="1" x14ac:dyDescent="0.3">
      <c r="A38" s="44" t="str">
        <f>Z38</f>
        <v>con segnalino Auto Danneggiata il pilota è eliminato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Z38" t="s">
        <v>11</v>
      </c>
    </row>
    <row r="39" spans="1:29" ht="6" customHeight="1" thickTop="1" thickBot="1" x14ac:dyDescent="0.3"/>
    <row r="40" spans="1:29" ht="15.75" thickTop="1" x14ac:dyDescent="0.25">
      <c r="A40" s="72" t="s">
        <v>14</v>
      </c>
      <c r="B40" s="73"/>
      <c r="C40" s="73"/>
      <c r="D40" s="73"/>
      <c r="E40" s="74" t="s">
        <v>15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5"/>
    </row>
    <row r="41" spans="1:29" x14ac:dyDescent="0.25">
      <c r="A41" s="79" t="s">
        <v>16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1"/>
    </row>
    <row r="42" spans="1:29" x14ac:dyDescent="0.25">
      <c r="A42" s="76" t="s">
        <v>17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8"/>
    </row>
    <row r="43" spans="1:29" ht="13.5" customHeight="1" x14ac:dyDescent="0.25">
      <c r="A43" s="79" t="s">
        <v>18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1"/>
    </row>
    <row r="44" spans="1:29" ht="13.5" customHeight="1" thickBot="1" x14ac:dyDescent="0.3">
      <c r="A44" s="82" t="s">
        <v>19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</row>
    <row r="45" spans="1:29" ht="6" customHeight="1" thickTop="1" thickBot="1" x14ac:dyDescent="0.3"/>
    <row r="46" spans="1:29" ht="15.75" thickTop="1" x14ac:dyDescent="0.25">
      <c r="A46" s="180" t="s">
        <v>7</v>
      </c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2"/>
    </row>
    <row r="47" spans="1:29" ht="13.5" customHeight="1" x14ac:dyDescent="0.25">
      <c r="A47" s="167" t="s">
        <v>67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6"/>
    </row>
    <row r="48" spans="1:29" ht="13.5" customHeight="1" x14ac:dyDescent="0.25">
      <c r="A48" s="168" t="s">
        <v>68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4"/>
    </row>
    <row r="49" spans="1:29" ht="13.5" customHeight="1" thickBot="1" x14ac:dyDescent="0.3">
      <c r="A49" s="169" t="s">
        <v>69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1"/>
    </row>
    <row r="50" spans="1:29" ht="6" customHeight="1" thickTop="1" thickBot="1" x14ac:dyDescent="0.3"/>
    <row r="51" spans="1:29" ht="15.75" thickTop="1" x14ac:dyDescent="0.25">
      <c r="A51" s="57" t="s">
        <v>45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100"/>
      <c r="M51" s="99" t="s">
        <v>47</v>
      </c>
      <c r="N51" s="99"/>
      <c r="O51" s="99"/>
      <c r="P51" s="99"/>
      <c r="Q51" s="99"/>
      <c r="R51" s="58"/>
      <c r="S51" s="58"/>
      <c r="T51" s="58"/>
      <c r="U51" s="58"/>
      <c r="V51" s="58"/>
      <c r="W51" s="58"/>
      <c r="X51" s="59"/>
    </row>
    <row r="52" spans="1:29" x14ac:dyDescent="0.25">
      <c r="A52" s="104" t="s">
        <v>41</v>
      </c>
      <c r="B52" s="101"/>
      <c r="C52" s="101"/>
      <c r="D52" s="101"/>
      <c r="E52" s="101"/>
      <c r="F52" s="102">
        <v>1</v>
      </c>
      <c r="G52" s="102">
        <v>2</v>
      </c>
      <c r="H52" s="102">
        <v>3</v>
      </c>
      <c r="I52" s="102">
        <v>4</v>
      </c>
      <c r="J52" s="102">
        <v>5</v>
      </c>
      <c r="K52" s="102">
        <v>6</v>
      </c>
      <c r="L52" s="103">
        <v>7</v>
      </c>
      <c r="M52" s="220" t="s">
        <v>48</v>
      </c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1"/>
    </row>
    <row r="53" spans="1:29" x14ac:dyDescent="0.25">
      <c r="A53" s="108" t="s">
        <v>2</v>
      </c>
      <c r="B53" s="109"/>
      <c r="C53" s="109"/>
      <c r="D53" s="109"/>
      <c r="E53" s="109"/>
      <c r="F53" s="110">
        <v>1</v>
      </c>
      <c r="G53" s="110" t="s">
        <v>42</v>
      </c>
      <c r="H53" s="110" t="s">
        <v>42</v>
      </c>
      <c r="I53" s="110" t="s">
        <v>42</v>
      </c>
      <c r="J53" s="110" t="s">
        <v>42</v>
      </c>
      <c r="K53" s="110" t="s">
        <v>42</v>
      </c>
      <c r="L53" s="219" t="s">
        <v>44</v>
      </c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1"/>
    </row>
    <row r="54" spans="1:29" x14ac:dyDescent="0.25">
      <c r="A54" s="105" t="s">
        <v>1</v>
      </c>
      <c r="B54" s="106"/>
      <c r="C54" s="106"/>
      <c r="D54" s="106"/>
      <c r="E54" s="106"/>
      <c r="F54" s="107">
        <v>0</v>
      </c>
      <c r="G54" s="107">
        <v>0</v>
      </c>
      <c r="H54" s="107">
        <v>1</v>
      </c>
      <c r="I54" s="107">
        <v>2</v>
      </c>
      <c r="J54" s="107" t="s">
        <v>43</v>
      </c>
      <c r="K54" s="107" t="s">
        <v>43</v>
      </c>
      <c r="L54" s="219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1"/>
    </row>
    <row r="55" spans="1:29" ht="15.75" thickBot="1" x14ac:dyDescent="0.3">
      <c r="A55" s="108" t="s">
        <v>3</v>
      </c>
      <c r="B55" s="109"/>
      <c r="C55" s="109"/>
      <c r="D55" s="109"/>
      <c r="E55" s="109"/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1</v>
      </c>
      <c r="L55" s="219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1"/>
    </row>
    <row r="56" spans="1:29" ht="16.5" thickTop="1" thickBot="1" x14ac:dyDescent="0.3">
      <c r="A56" s="111" t="s">
        <v>46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5"/>
      <c r="N56" s="115"/>
      <c r="O56" s="115"/>
      <c r="P56" s="115"/>
      <c r="Q56" s="116"/>
      <c r="R56" s="113"/>
      <c r="S56" s="113"/>
      <c r="T56" s="113"/>
      <c r="U56" s="113"/>
      <c r="V56" s="113"/>
      <c r="W56" s="113"/>
      <c r="X56" s="114"/>
    </row>
    <row r="57" spans="1:29" ht="6" customHeight="1" thickTop="1" thickBot="1" x14ac:dyDescent="0.3"/>
    <row r="58" spans="1:29" ht="15.75" thickTop="1" x14ac:dyDescent="0.25">
      <c r="A58" s="85" t="s">
        <v>20</v>
      </c>
      <c r="B58" s="86"/>
      <c r="C58" s="86"/>
      <c r="D58" s="86"/>
      <c r="E58" s="87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8"/>
      <c r="Z58">
        <v>0</v>
      </c>
      <c r="AA58">
        <v>1</v>
      </c>
      <c r="AB58">
        <v>2</v>
      </c>
      <c r="AC58">
        <v>3</v>
      </c>
    </row>
    <row r="59" spans="1:29" x14ac:dyDescent="0.25">
      <c r="A59" s="89" t="s">
        <v>21</v>
      </c>
      <c r="B59" s="90"/>
      <c r="C59" s="91" t="s">
        <v>70</v>
      </c>
      <c r="D59" s="90"/>
      <c r="E59" s="90"/>
      <c r="F59" s="90"/>
      <c r="G59" s="90"/>
      <c r="H59" s="90"/>
      <c r="I59" s="90"/>
      <c r="J59" s="90"/>
      <c r="K59" s="90"/>
      <c r="L59" s="92"/>
      <c r="M59" s="93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4"/>
      <c r="Z59">
        <f>10-(5*Z$58)</f>
        <v>10</v>
      </c>
      <c r="AA59">
        <f>10-(5*AA$58)</f>
        <v>5</v>
      </c>
      <c r="AB59">
        <f>10-(5*AB$58)</f>
        <v>0</v>
      </c>
      <c r="AC59">
        <f>10-(5*AC$58)</f>
        <v>-5</v>
      </c>
    </row>
    <row r="60" spans="1:29" ht="13.5" customHeight="1" thickBot="1" x14ac:dyDescent="0.3">
      <c r="A60" s="89" t="s">
        <v>22</v>
      </c>
      <c r="B60" s="117"/>
      <c r="C60" s="118" t="s">
        <v>71</v>
      </c>
      <c r="D60" s="117"/>
      <c r="E60" s="117"/>
      <c r="F60" s="117"/>
      <c r="G60" s="117"/>
      <c r="H60" s="117"/>
      <c r="I60" s="117"/>
      <c r="J60" s="117"/>
      <c r="K60" s="117"/>
      <c r="L60" s="117"/>
      <c r="M60" s="118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9"/>
      <c r="Z60">
        <f>10-(5*Z$58)+3</f>
        <v>13</v>
      </c>
      <c r="AA60">
        <f>10-(5*AA$58)+3</f>
        <v>8</v>
      </c>
      <c r="AB60">
        <f>10-(5*AB$58)+3</f>
        <v>3</v>
      </c>
      <c r="AC60">
        <f>10-(5*AC$58)+3</f>
        <v>-2</v>
      </c>
    </row>
    <row r="61" spans="1:29" ht="26.25" customHeight="1" thickTop="1" x14ac:dyDescent="0.25">
      <c r="A61" s="216" t="s">
        <v>52</v>
      </c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8"/>
      <c r="Z61">
        <f>10-(5*Z$58)+6</f>
        <v>16</v>
      </c>
      <c r="AA61">
        <f>10-(5*AA$58)+6</f>
        <v>11</v>
      </c>
      <c r="AB61">
        <f>10-(5*AB$58)+6</f>
        <v>6</v>
      </c>
      <c r="AC61">
        <f>10-(5*AC$58)+6</f>
        <v>1</v>
      </c>
    </row>
    <row r="62" spans="1:29" ht="13.5" customHeight="1" x14ac:dyDescent="0.25">
      <c r="A62" s="224" t="s">
        <v>56</v>
      </c>
      <c r="B62" s="222"/>
      <c r="C62" s="222" t="s">
        <v>54</v>
      </c>
      <c r="D62" s="222"/>
      <c r="E62" s="222"/>
      <c r="F62" s="222"/>
      <c r="G62" s="125" t="s">
        <v>53</v>
      </c>
      <c r="H62" s="126"/>
      <c r="I62" s="120"/>
      <c r="J62" s="127"/>
      <c r="K62" s="127"/>
      <c r="L62" s="130"/>
      <c r="M62" s="227" t="s">
        <v>56</v>
      </c>
      <c r="N62" s="228"/>
      <c r="O62" s="222" t="s">
        <v>54</v>
      </c>
      <c r="P62" s="222"/>
      <c r="Q62" s="222"/>
      <c r="R62" s="222"/>
      <c r="S62" s="125" t="s">
        <v>53</v>
      </c>
      <c r="T62" s="126"/>
      <c r="U62" s="120"/>
      <c r="V62" s="127"/>
      <c r="W62" s="127"/>
      <c r="X62" s="134"/>
      <c r="Z62">
        <f>10-(5*Z$58)-3</f>
        <v>7</v>
      </c>
      <c r="AA62">
        <f>10-(5*AA$58)-3</f>
        <v>2</v>
      </c>
      <c r="AB62">
        <f>10-(5*AB$58)-3</f>
        <v>-3</v>
      </c>
      <c r="AC62">
        <f>10-(5*AC$58)-3</f>
        <v>-8</v>
      </c>
    </row>
    <row r="63" spans="1:29" ht="13.5" customHeight="1" x14ac:dyDescent="0.25">
      <c r="A63" s="225" t="str">
        <f>IF(HLOOKUP(Z$35,Z$58:AC$64,2,FALSE)&lt;=1,"2+",CONCATENATE(HLOOKUP(Z$35,Z$58:AC$64,2,FALSE),"+"))</f>
        <v>10+</v>
      </c>
      <c r="B63" s="226"/>
      <c r="C63" s="223" t="s">
        <v>55</v>
      </c>
      <c r="D63" s="223"/>
      <c r="E63" s="223"/>
      <c r="F63" s="223"/>
      <c r="G63" s="121" t="s">
        <v>51</v>
      </c>
      <c r="H63" s="121"/>
      <c r="I63" s="121"/>
      <c r="J63" s="121"/>
      <c r="K63" s="121"/>
      <c r="L63" s="122"/>
      <c r="M63" s="229" t="str">
        <f>IF(HLOOKUP(Z$35,Z$58:AC$64,5,FALSE)&lt;=1,"2+",CONCATENATE(HLOOKUP(Z$35,Z$58:AC$64,5,FALSE),"+"))</f>
        <v>7+</v>
      </c>
      <c r="N63" s="230"/>
      <c r="O63" s="223" t="s">
        <v>57</v>
      </c>
      <c r="P63" s="223"/>
      <c r="Q63" s="223"/>
      <c r="R63" s="223"/>
      <c r="S63" s="121" t="s">
        <v>51</v>
      </c>
      <c r="T63" s="121"/>
      <c r="U63" s="121"/>
      <c r="V63" s="121"/>
      <c r="W63" s="121"/>
      <c r="X63" s="131"/>
      <c r="Z63">
        <f>10-(5*Z$58)-3+3</f>
        <v>10</v>
      </c>
      <c r="AA63">
        <f>10-(5*AA$58)-3+3</f>
        <v>5</v>
      </c>
      <c r="AB63">
        <f>10-(5*AB$58)-3+3</f>
        <v>0</v>
      </c>
      <c r="AC63">
        <f>10-(5*AC$58)-3+3</f>
        <v>-5</v>
      </c>
    </row>
    <row r="64" spans="1:29" x14ac:dyDescent="0.25">
      <c r="A64" s="239" t="str">
        <f>IF(HLOOKUP(Z$35,Z$58:AC$64,3,FALSE)&lt;=1,"2+",CONCATENATE(HLOOKUP(Z$35,Z$58:AC$64,3,FALSE),"+"))</f>
        <v>13+</v>
      </c>
      <c r="B64" s="240"/>
      <c r="C64" s="231" t="s">
        <v>55</v>
      </c>
      <c r="D64" s="231"/>
      <c r="E64" s="231"/>
      <c r="F64" s="231"/>
      <c r="G64" s="123" t="s">
        <v>49</v>
      </c>
      <c r="H64" s="123"/>
      <c r="I64" s="123"/>
      <c r="J64" s="123"/>
      <c r="K64" s="123"/>
      <c r="L64" s="124"/>
      <c r="M64" s="235" t="str">
        <f>IF(HLOOKUP(Z$35,Z$58:AC$64,6,FALSE)&lt;=1,"2+",CONCATENATE(HLOOKUP(Z$35,Z$58:AC$64,6,FALSE),"+"))</f>
        <v>10+</v>
      </c>
      <c r="N64" s="236"/>
      <c r="O64" s="231" t="s">
        <v>57</v>
      </c>
      <c r="P64" s="231"/>
      <c r="Q64" s="231"/>
      <c r="R64" s="231"/>
      <c r="S64" s="123" t="s">
        <v>49</v>
      </c>
      <c r="T64" s="123"/>
      <c r="U64" s="123"/>
      <c r="V64" s="123"/>
      <c r="W64" s="123"/>
      <c r="X64" s="132"/>
      <c r="Z64">
        <f>10-(5*Z$58)-3+6</f>
        <v>13</v>
      </c>
      <c r="AA64">
        <f>10-(5*AA$58)-3+6</f>
        <v>8</v>
      </c>
      <c r="AB64">
        <f>10-(5*AB$58)-3+6</f>
        <v>3</v>
      </c>
      <c r="AC64">
        <f>10-(5*AC$58)-3+6</f>
        <v>-2</v>
      </c>
    </row>
    <row r="65" spans="1:24" ht="15.75" thickBot="1" x14ac:dyDescent="0.3">
      <c r="A65" s="237" t="str">
        <f>IF(HLOOKUP(Z$35,Z$58:AC$64,4,FALSE)&lt;=1,"2+",CONCATENATE(HLOOKUP(Z$35,Z$58:AC$64,4,FALSE),"+"))</f>
        <v>16+</v>
      </c>
      <c r="B65" s="238"/>
      <c r="C65" s="232" t="s">
        <v>55</v>
      </c>
      <c r="D65" s="232"/>
      <c r="E65" s="232"/>
      <c r="F65" s="232"/>
      <c r="G65" s="128" t="s">
        <v>50</v>
      </c>
      <c r="H65" s="128"/>
      <c r="I65" s="128"/>
      <c r="J65" s="128"/>
      <c r="K65" s="128"/>
      <c r="L65" s="129"/>
      <c r="M65" s="233" t="str">
        <f>IF(HLOOKUP(Z$35,Z$58:AC$64,7,FALSE)&lt;=1,"2+",CONCATENATE(HLOOKUP(Z$35,Z$58:AC$64,7,FALSE),"+"))</f>
        <v>13+</v>
      </c>
      <c r="N65" s="234"/>
      <c r="O65" s="232" t="s">
        <v>57</v>
      </c>
      <c r="P65" s="232"/>
      <c r="Q65" s="232"/>
      <c r="R65" s="232"/>
      <c r="S65" s="128" t="s">
        <v>50</v>
      </c>
      <c r="T65" s="128"/>
      <c r="U65" s="128"/>
      <c r="V65" s="128"/>
      <c r="W65" s="128"/>
      <c r="X65" s="133"/>
    </row>
    <row r="66" spans="1:24" ht="15.75" thickTop="1" x14ac:dyDescent="0.25"/>
  </sheetData>
  <mergeCells count="71">
    <mergeCell ref="O64:R64"/>
    <mergeCell ref="O65:R65"/>
    <mergeCell ref="M65:N65"/>
    <mergeCell ref="M64:N64"/>
    <mergeCell ref="A65:B65"/>
    <mergeCell ref="A64:B64"/>
    <mergeCell ref="C64:F64"/>
    <mergeCell ref="C65:F65"/>
    <mergeCell ref="A61:X61"/>
    <mergeCell ref="L53:L55"/>
    <mergeCell ref="M52:X55"/>
    <mergeCell ref="O62:R62"/>
    <mergeCell ref="O63:R63"/>
    <mergeCell ref="A62:B62"/>
    <mergeCell ref="A63:B63"/>
    <mergeCell ref="M62:N62"/>
    <mergeCell ref="M63:N63"/>
    <mergeCell ref="C62:F62"/>
    <mergeCell ref="C63:F63"/>
    <mergeCell ref="A1:B1"/>
    <mergeCell ref="O15:P15"/>
    <mergeCell ref="O16:P16"/>
    <mergeCell ref="O17:P17"/>
    <mergeCell ref="O18:P18"/>
    <mergeCell ref="D1:L1"/>
    <mergeCell ref="P1:X1"/>
    <mergeCell ref="F3:G3"/>
    <mergeCell ref="N3:O3"/>
    <mergeCell ref="E14:N14"/>
    <mergeCell ref="Q16:R16"/>
    <mergeCell ref="E15:F15"/>
    <mergeCell ref="G15:H15"/>
    <mergeCell ref="M15:N15"/>
    <mergeCell ref="E16:F16"/>
    <mergeCell ref="G16:H16"/>
    <mergeCell ref="M16:N16"/>
    <mergeCell ref="I15:J15"/>
    <mergeCell ref="K15:L15"/>
    <mergeCell ref="I16:J16"/>
    <mergeCell ref="K16:L16"/>
    <mergeCell ref="W3:X3"/>
    <mergeCell ref="U15:V15"/>
    <mergeCell ref="W15:X15"/>
    <mergeCell ref="U16:V16"/>
    <mergeCell ref="W16:X16"/>
    <mergeCell ref="O14:X14"/>
    <mergeCell ref="S16:T16"/>
    <mergeCell ref="Q15:R15"/>
    <mergeCell ref="S15:T15"/>
    <mergeCell ref="U17:V17"/>
    <mergeCell ref="W17:X17"/>
    <mergeCell ref="E17:F17"/>
    <mergeCell ref="G17:H17"/>
    <mergeCell ref="M17:N17"/>
    <mergeCell ref="I17:J17"/>
    <mergeCell ref="K17:L17"/>
    <mergeCell ref="Q17:R17"/>
    <mergeCell ref="S17:T17"/>
    <mergeCell ref="A30:X31"/>
    <mergeCell ref="A46:X46"/>
    <mergeCell ref="U18:V18"/>
    <mergeCell ref="W18:X18"/>
    <mergeCell ref="E18:F18"/>
    <mergeCell ref="G18:H18"/>
    <mergeCell ref="M18:N18"/>
    <mergeCell ref="I18:J18"/>
    <mergeCell ref="K18:L18"/>
    <mergeCell ref="A25:L27"/>
    <mergeCell ref="M25:X27"/>
    <mergeCell ref="Q18:R18"/>
    <mergeCell ref="S18:T18"/>
  </mergeCells>
  <dataValidations count="5">
    <dataValidation type="list" allowBlank="1" showInputMessage="1" showErrorMessage="1" sqref="Q6 K10 K8 A10 A8" xr:uid="{A6843A18-AB51-4892-AFCD-4B6176595C71}">
      <formula1>$Z$6:$Z$12</formula1>
    </dataValidation>
    <dataValidation type="list" allowBlank="1" showInputMessage="1" showErrorMessage="1" sqref="T8" xr:uid="{4D754E67-67E2-42B3-B121-106BEF4CD3C0}">
      <formula1>$Z$6:$Z$9</formula1>
    </dataValidation>
    <dataValidation type="list" allowBlank="1" showInputMessage="1" showErrorMessage="1" sqref="U10" xr:uid="{15DF7C0B-FA31-4780-B8C9-FD2422398B7C}">
      <formula1>$Z$6:$Z$8</formula1>
    </dataValidation>
    <dataValidation type="list" allowBlank="1" showInputMessage="1" showErrorMessage="1" sqref="A6" xr:uid="{3233829A-767A-47F4-AE25-02232558FBDA}">
      <formula1>$Z$6:$Z$16</formula1>
    </dataValidation>
    <dataValidation type="list" allowBlank="1" showInputMessage="1" showErrorMessage="1" sqref="P1:X1" xr:uid="{C967A17E-DFC2-4910-8669-A054159C43C9}">
      <formula1>$AA$1:$AA$12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Vettura</vt:lpstr>
      <vt:lpstr>'Scheda Vettura'!Area_stampa</vt:lpstr>
    </vt:vector>
  </TitlesOfParts>
  <Company>Intesa-Sanpaolo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GRASSO IVAN</dc:creator>
  <cp:lastModifiedBy>GRASSO IVAN</cp:lastModifiedBy>
  <cp:lastPrinted>2020-08-23T13:17:00Z</cp:lastPrinted>
  <dcterms:created xsi:type="dcterms:W3CDTF">2017-01-10T07:04:54Z</dcterms:created>
  <dcterms:modified xsi:type="dcterms:W3CDTF">2020-08-24T18:36:02Z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5fe31f-9de1-4167-a753-111c0df8115f_Enabled">
    <vt:lpwstr>True</vt:lpwstr>
  </property>
  <property fmtid="{D5CDD505-2E9C-101B-9397-08002B2CF9AE}" pid="3" name="MSIP_Label_5f5fe31f-9de1-4167-a753-111c0df8115f_SiteId">
    <vt:lpwstr>cc4baf00-15c9-48dd-9f59-88c98bde2be7</vt:lpwstr>
  </property>
  <property fmtid="{D5CDD505-2E9C-101B-9397-08002B2CF9AE}" pid="4" name="MSIP_Label_5f5fe31f-9de1-4167-a753-111c0df8115f_Owner">
    <vt:lpwstr>U017019@sede.corp.sanpaoloimi.com</vt:lpwstr>
  </property>
  <property fmtid="{D5CDD505-2E9C-101B-9397-08002B2CF9AE}" pid="5" name="MSIP_Label_5f5fe31f-9de1-4167-a753-111c0df8115f_SetDate">
    <vt:lpwstr>2020-08-23T13:16:07.8523215Z</vt:lpwstr>
  </property>
  <property fmtid="{D5CDD505-2E9C-101B-9397-08002B2CF9AE}" pid="6" name="MSIP_Label_5f5fe31f-9de1-4167-a753-111c0df8115f_Name">
    <vt:lpwstr>Public</vt:lpwstr>
  </property>
  <property fmtid="{D5CDD505-2E9C-101B-9397-08002B2CF9AE}" pid="7" name="MSIP_Label_5f5fe31f-9de1-4167-a753-111c0df8115f_Application">
    <vt:lpwstr>Microsoft Azure Information Protection</vt:lpwstr>
  </property>
  <property fmtid="{D5CDD505-2E9C-101B-9397-08002B2CF9AE}" pid="8" name="MSIP_Label_5f5fe31f-9de1-4167-a753-111c0df8115f_ActionId">
    <vt:lpwstr>fce1b784-7a50-4c1b-895c-094b6d47baab</vt:lpwstr>
  </property>
  <property fmtid="{D5CDD505-2E9C-101B-9397-08002B2CF9AE}" pid="9" name="MSIP_Label_5f5fe31f-9de1-4167-a753-111c0df8115f_Extended_MSFT_Method">
    <vt:lpwstr>Automatic</vt:lpwstr>
  </property>
  <property fmtid="{D5CDD505-2E9C-101B-9397-08002B2CF9AE}" pid="10" name="Sensitivity">
    <vt:lpwstr>Public</vt:lpwstr>
  </property>
</Properties>
</file>